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1"/>
  </bookViews>
  <sheets>
    <sheet name="Внимание!" sheetId="1" r:id="rId1"/>
    <sheet name="Прил.1 мкжд " sheetId="2" r:id="rId2"/>
    <sheet name="Прил.2 ижф" sheetId="3" r:id="rId3"/>
    <sheet name="Прил.3 Площади, количество" sheetId="4" r:id="rId4"/>
    <sheet name="Прил.4 Наличие, схем,ПКР, ИП" sheetId="5" r:id="rId5"/>
    <sheet name="Пример  прил.1мкжд  " sheetId="6" r:id="rId6"/>
    <sheet name="Пример прил.2 ижф " sheetId="7" r:id="rId7"/>
  </sheets>
  <definedNames/>
  <calcPr fullCalcOnLoad="1"/>
</workbook>
</file>

<file path=xl/sharedStrings.xml><?xml version="1.0" encoding="utf-8"?>
<sst xmlns="http://schemas.openxmlformats.org/spreadsheetml/2006/main" count="1079" uniqueCount="156">
  <si>
    <t xml:space="preserve">№ № </t>
  </si>
  <si>
    <t>Вид услуги</t>
  </si>
  <si>
    <t>Единица носителя услуги</t>
  </si>
  <si>
    <t>Тариф(цена) единицы материального носителя услуги</t>
  </si>
  <si>
    <t xml:space="preserve">Утвержденный норматив потребления на ОДН в месяц </t>
  </si>
  <si>
    <t xml:space="preserve">Расчетный норматив на ОДН на 1м2 общей площади квартиры </t>
  </si>
  <si>
    <t>Стоимость услу-ги по нормативу на ОДН на 1 м2</t>
  </si>
  <si>
    <r>
      <t xml:space="preserve">для одиноко проживающего гражданина  </t>
    </r>
    <r>
      <rPr>
        <b/>
        <sz val="10"/>
        <color indexed="10"/>
        <rFont val="Arial Cyr"/>
        <family val="0"/>
      </rPr>
      <t>33 м2, 1 чел</t>
    </r>
    <r>
      <rPr>
        <b/>
        <sz val="10"/>
        <rFont val="Arial Cyr"/>
        <family val="0"/>
      </rPr>
      <t>.</t>
    </r>
  </si>
  <si>
    <r>
      <t>на каждого члена семьи, состоящей из двух человек,</t>
    </r>
    <r>
      <rPr>
        <b/>
        <sz val="10"/>
        <color indexed="10"/>
        <rFont val="Arial Cyr"/>
        <family val="0"/>
      </rPr>
      <t xml:space="preserve"> 21м2 на 1 чел</t>
    </r>
    <r>
      <rPr>
        <b/>
        <sz val="10"/>
        <rFont val="Arial Cyr"/>
        <family val="0"/>
      </rPr>
      <t>.</t>
    </r>
  </si>
  <si>
    <r>
      <t xml:space="preserve">на каждого члена семьи, состоящей из трех и более человек, </t>
    </r>
    <r>
      <rPr>
        <b/>
        <sz val="10"/>
        <color indexed="10"/>
        <rFont val="Arial Cyr"/>
        <family val="0"/>
      </rPr>
      <t>20м2 на 1 чел</t>
    </r>
    <r>
      <rPr>
        <b/>
        <sz val="10"/>
        <rFont val="Arial Cyr"/>
        <family val="0"/>
      </rPr>
      <t>.</t>
    </r>
  </si>
  <si>
    <t>ОДН</t>
  </si>
  <si>
    <t>Всего</t>
  </si>
  <si>
    <t>А</t>
  </si>
  <si>
    <t>м2</t>
  </si>
  <si>
    <t>1м2</t>
  </si>
  <si>
    <t>м3</t>
  </si>
  <si>
    <t>Х</t>
  </si>
  <si>
    <t>Холодное водоснабжение</t>
  </si>
  <si>
    <t>Отведение холодной воды</t>
  </si>
  <si>
    <t>Отведение горячей воды</t>
  </si>
  <si>
    <t xml:space="preserve">Центральное отопление </t>
  </si>
  <si>
    <t>Гкал</t>
  </si>
  <si>
    <t>Газоснабжение</t>
  </si>
  <si>
    <r>
      <t xml:space="preserve">а) пищеприготовление, </t>
    </r>
    <r>
      <rPr>
        <sz val="12"/>
        <color indexed="12"/>
        <rFont val="Arial Cyr"/>
        <family val="0"/>
      </rPr>
      <t>газ.колонка</t>
    </r>
  </si>
  <si>
    <t>м3/ 1чел</t>
  </si>
  <si>
    <t>м3/м2</t>
  </si>
  <si>
    <t>кВтч</t>
  </si>
  <si>
    <t>на 21 м2</t>
  </si>
  <si>
    <t>на 20 м2</t>
  </si>
  <si>
    <t xml:space="preserve">Единица измерения </t>
  </si>
  <si>
    <t>1 чел.</t>
  </si>
  <si>
    <t>1чел.</t>
  </si>
  <si>
    <t>по норм.</t>
  </si>
  <si>
    <t>Индекс роста, %</t>
  </si>
  <si>
    <t xml:space="preserve">б) отопление (либо тв.топ)   </t>
  </si>
  <si>
    <t>норм.</t>
  </si>
  <si>
    <t>Электроснабж., на 33м2</t>
  </si>
  <si>
    <t>Утв.норматив потребления услуг на 1 чел. (на 1 м2) в мес.</t>
  </si>
  <si>
    <t xml:space="preserve">Стоимость услуги по нормативам потребления  </t>
  </si>
  <si>
    <r>
      <t>Расч. к-т</t>
    </r>
    <r>
      <rPr>
        <b/>
        <i/>
        <sz val="8"/>
        <rFont val="Arial Cyr"/>
        <family val="0"/>
      </rPr>
      <t xml:space="preserve"> отнош. общедом.пл. к пл. жилых и нежилых помещ.  по ф.15 ППРФ№354*</t>
    </r>
  </si>
  <si>
    <t>Стоимость услуги по нормат.потребл.без уч.норматива на ОДН</t>
  </si>
  <si>
    <t xml:space="preserve">        ТАРИФОВ</t>
  </si>
  <si>
    <t xml:space="preserve">        НОРМАТИВОВ</t>
  </si>
  <si>
    <t>для одиноко проживающего,  33м2</t>
  </si>
  <si>
    <t>на кажд.чл. семьи из 3 и более чел., 20м2</t>
  </si>
  <si>
    <t>на кажд.чл. семьи  из 2 чел., 21 м2</t>
  </si>
  <si>
    <t>декабрь 2013</t>
  </si>
  <si>
    <t>1 полугодие 2014 в  месяц отопительного сезона</t>
  </si>
  <si>
    <r>
      <t xml:space="preserve">Стоимость  коммунальных услуг </t>
    </r>
    <r>
      <rPr>
        <b/>
        <u val="single"/>
        <sz val="10"/>
        <color indexed="10"/>
        <rFont val="Arial Cyr"/>
        <family val="0"/>
      </rPr>
      <t>в месяц  отопительного сезона</t>
    </r>
  </si>
  <si>
    <t xml:space="preserve">Стоимостькоммунальных услуг в месяц </t>
  </si>
  <si>
    <t>Всего на семью</t>
  </si>
  <si>
    <t>В</t>
  </si>
  <si>
    <t>(наименование городского округа, городского сельского поселения,  входящего в состав соответветствующего муниципального района)</t>
  </si>
  <si>
    <t>Предложения органов местного самоуправления муниципального образования ________________________________________________________________________________________________</t>
  </si>
  <si>
    <t xml:space="preserve">Стоимости  коммунальных услуг в месяц </t>
  </si>
  <si>
    <t>Горячее водоснабжение -расчетная стоимость 1м3 ГВС, исходя из:</t>
  </si>
  <si>
    <t xml:space="preserve"> - количества теплоэнергии на нагрев 1 м3 холодной воды</t>
  </si>
  <si>
    <t xml:space="preserve"> - компонента тепловая энергия;</t>
  </si>
  <si>
    <t xml:space="preserve"> - компонента холодная вода;</t>
  </si>
  <si>
    <t>Гкал/м3</t>
  </si>
  <si>
    <t>Итого коммунальные услуги</t>
  </si>
  <si>
    <t>руб.</t>
  </si>
  <si>
    <r>
      <t xml:space="preserve">Этажность многоквартирного дома: </t>
    </r>
    <r>
      <rPr>
        <u val="single"/>
        <sz val="12"/>
        <rFont val="Arial"/>
        <family val="2"/>
      </rPr>
      <t>9-этажный МКД</t>
    </r>
  </si>
  <si>
    <t>информация для установления предельных (максимальных) индексов изменения размера платы граждан за коммунальные услуги по муниципальному образованию на долгосрочный период 2014-2016г.г.</t>
  </si>
  <si>
    <t>№№ п/п</t>
  </si>
  <si>
    <t>Ед. изм.</t>
  </si>
  <si>
    <t>Многоквартирный жилищный фонд</t>
  </si>
  <si>
    <t>Индивидуальный жилищный фонд</t>
  </si>
  <si>
    <t>Количество потребителей - граждан, проживающих в жилых зданиях</t>
  </si>
  <si>
    <t>чел.</t>
  </si>
  <si>
    <t xml:space="preserve">Общая отапливаемая площадь жилых помещений, на которой проживают потребители-граждане </t>
  </si>
  <si>
    <t xml:space="preserve">Общая площадь жилых и нежилых помещений в многоквартирных домах, в которых проживают потребители-граждане </t>
  </si>
  <si>
    <t>Общая площадь  помещений в многоквартирных домах, входящих в состав  общего имущества в данных многоквартирных домах (тамбуров, коридоров, лестничных клеток, колясочных помещений, электрощитовых и помещений обслуживающего персонала)</t>
  </si>
  <si>
    <t xml:space="preserve">Объем помещений бань, гаражей, теплиц по направлениям использования
</t>
  </si>
  <si>
    <t xml:space="preserve"> - индивидуальных бань</t>
  </si>
  <si>
    <t>"</t>
  </si>
  <si>
    <t xml:space="preserve"> - индивидуальных гаражей</t>
  </si>
  <si>
    <t xml:space="preserve"> - теплиц</t>
  </si>
  <si>
    <t>Количество животных в личном подсобном хозяйстве (приготовление кормов, подогрев воды для питья и санитарных целей) по видам животных</t>
  </si>
  <si>
    <t>голов</t>
  </si>
  <si>
    <t xml:space="preserve"> - крупный рогатый скот</t>
  </si>
  <si>
    <t xml:space="preserve"> - свиньи</t>
  </si>
  <si>
    <t xml:space="preserve"> - овцы</t>
  </si>
  <si>
    <t xml:space="preserve"> - лошади</t>
  </si>
  <si>
    <t xml:space="preserve"> - козы</t>
  </si>
  <si>
    <t xml:space="preserve"> - куры</t>
  </si>
  <si>
    <t xml:space="preserve"> - индейки</t>
  </si>
  <si>
    <t xml:space="preserve"> - утки</t>
  </si>
  <si>
    <t xml:space="preserve"> - гуси </t>
  </si>
  <si>
    <t>Площади земельного  участка по назначениям использования</t>
  </si>
  <si>
    <t xml:space="preserve"> - полив сельскохозяйственных культур, зеленых насаждений, газонов и цветников</t>
  </si>
  <si>
    <t xml:space="preserve"> - полив усовершенствованных покрытий и тротуаров</t>
  </si>
  <si>
    <t xml:space="preserve"> - полив посадок в теплицах и парниках всех типов</t>
  </si>
  <si>
    <t>Реквизиты, телефон, подпись, расшифровка подписи ответственного исполнителя в муниципальном образовании</t>
  </si>
  <si>
    <t>2 полугодие 2014 в  месяц отопительного сезона</t>
  </si>
  <si>
    <t>Приложение 1</t>
  </si>
  <si>
    <r>
      <t>по потребителям-гражданам, проживающим</t>
    </r>
    <r>
      <rPr>
        <b/>
        <sz val="12"/>
        <color indexed="10"/>
        <rFont val="Arial"/>
        <family val="2"/>
      </rPr>
      <t xml:space="preserve"> </t>
    </r>
    <r>
      <rPr>
        <b/>
        <u val="single"/>
        <sz val="12"/>
        <color indexed="10"/>
        <rFont val="Arial"/>
        <family val="2"/>
      </rPr>
      <t>в многоквартирных домах</t>
    </r>
    <r>
      <rPr>
        <b/>
        <sz val="12"/>
        <rFont val="Arial"/>
        <family val="2"/>
      </rPr>
      <t xml:space="preserve">, с наиболее невыгодным (с точки зрения  прироста совокупного платежа за коммунальные услуги) набором коммунальных услуг (степенью благоустройства) к размеру совокупной платы за коммунальные услуги в декабре предыдущего календарного года </t>
    </r>
  </si>
  <si>
    <r>
      <t xml:space="preserve">Оборудование плитами для пищеприготовления (газовыми либо электроплитами): </t>
    </r>
    <r>
      <rPr>
        <u val="single"/>
        <sz val="12"/>
        <rFont val="Arial"/>
        <family val="2"/>
      </rPr>
      <t>газовые плиты для пищеприготовления</t>
    </r>
  </si>
  <si>
    <r>
      <t xml:space="preserve">Количество комнат в квартире: </t>
    </r>
    <r>
      <rPr>
        <u val="single"/>
        <sz val="12"/>
        <rFont val="Arial"/>
        <family val="2"/>
      </rPr>
      <t>для одиноко проживающего - 1 комнатная, для семьи из двух человек  - 2 комнатная, для семьи из трех человек и более  - 3 комнатная</t>
    </r>
  </si>
  <si>
    <t>Приложение 3</t>
  </si>
  <si>
    <t>Приложение 4</t>
  </si>
  <si>
    <t>информация для установления индексов по субъектам РФ на долгосрочный период 2014-2016г.г.</t>
  </si>
  <si>
    <t>Наличие (да, нет)</t>
  </si>
  <si>
    <t>Схемы</t>
  </si>
  <si>
    <t xml:space="preserve"> - теплоснабжения</t>
  </si>
  <si>
    <t xml:space="preserve"> - водоснабжения</t>
  </si>
  <si>
    <t xml:space="preserve"> - водоотведения</t>
  </si>
  <si>
    <t>Примечание</t>
  </si>
  <si>
    <t>Инвестиционные программы организаций (с указанием наименования организаций) в сфере:</t>
  </si>
  <si>
    <t>Расчетный коэффциент отношения площади общедомового имущества (тамбуров, коридоров, лестничных клеток, колясочных помещений, электрощитовых и помещений обслуживающего персонала) к общей площади жилых и нежилых помещений  по ф.15 ППРФ №354 для расчета размера платы за коммунальные услуги на общедомовые нужды</t>
  </si>
  <si>
    <r>
      <t xml:space="preserve">Информация </t>
    </r>
    <r>
      <rPr>
        <b/>
        <u val="single"/>
        <sz val="11"/>
        <color indexed="8"/>
        <rFont val="Calibri"/>
        <family val="2"/>
      </rPr>
      <t>по потребителям-гражданам, проживающим в жилых зданиях, с наиболее  невыгодным (с точки зрения  прироста совокупного платежа за коммунальные услуги) набором коммунальных услуг (степенью благоустройства)</t>
    </r>
    <r>
      <rPr>
        <b/>
        <sz val="11"/>
        <color indexed="8"/>
        <rFont val="Calibri"/>
        <family val="2"/>
      </rPr>
      <t xml:space="preserve"> к размеру совокупной платы за коммунальные услуги в декабре предыдущего календарного года </t>
    </r>
  </si>
  <si>
    <t>Реквизиты и наименование документа, которым  утверждены (приняты)</t>
  </si>
  <si>
    <t>Программа комплесного развития систем коммунальной инфраструктуры муниципального образования</t>
  </si>
  <si>
    <t>по установлению предельных (максимальных) индексов изменения размера платы граждан за коммунальные услуги по муниципальному образованию на долгосрочный период 2014-2016г.г.</t>
  </si>
  <si>
    <r>
      <t xml:space="preserve">Набор коммунальных услуг (степень благоустройства): </t>
    </r>
    <r>
      <rPr>
        <u val="single"/>
        <sz val="12"/>
        <rFont val="Arial"/>
        <family val="2"/>
      </rPr>
      <t>многоквартирные дома  (общежития) с централизованными холодным и горячим водоснабжением, канализацией, отоплением</t>
    </r>
    <r>
      <rPr>
        <u val="single"/>
        <sz val="12"/>
        <color indexed="10"/>
        <rFont val="Arial"/>
        <family val="2"/>
      </rPr>
      <t xml:space="preserve">
</t>
    </r>
  </si>
  <si>
    <t>Наименование поставщика услуги</t>
  </si>
  <si>
    <t>ООО "Водоканал"</t>
  </si>
  <si>
    <t>ООО "Теплосети"</t>
  </si>
  <si>
    <t>ОАО "НЭСК"</t>
  </si>
  <si>
    <t>ООО "Газпром межрегионгаз Краснодар"</t>
  </si>
  <si>
    <r>
      <t>по потребителям-гражданам, проживающим</t>
    </r>
    <r>
      <rPr>
        <b/>
        <sz val="12"/>
        <color indexed="10"/>
        <rFont val="Arial"/>
        <family val="2"/>
      </rPr>
      <t xml:space="preserve"> </t>
    </r>
    <r>
      <rPr>
        <b/>
        <u val="single"/>
        <sz val="12"/>
        <color indexed="10"/>
        <rFont val="Arial"/>
        <family val="2"/>
      </rPr>
      <t>в жилых домах индивидуального жилищного фонда</t>
    </r>
    <r>
      <rPr>
        <b/>
        <sz val="12"/>
        <rFont val="Arial"/>
        <family val="2"/>
      </rPr>
      <t xml:space="preserve">, с наиболее невыгодным (с точки зрения  прироста совокупного платежа за коммунальные услуги) набором коммунальных услуг (степенью благоустройства) к размеру совокупной платы за коммунальные услуги в декабре предыдущего календарного года </t>
    </r>
  </si>
  <si>
    <t>Приложение 2</t>
  </si>
  <si>
    <r>
      <t xml:space="preserve">Набор коммунальных услуг (степень благоустройства):  </t>
    </r>
    <r>
      <rPr>
        <u val="single"/>
        <sz val="12"/>
        <rFont val="Arial"/>
        <family val="2"/>
      </rPr>
      <t>жилые дома с централизованным холодным водоснабжением, канализацией, без централизованного горячего водоснабжения, с водонагревателями различного типа (газовыми)</t>
    </r>
    <r>
      <rPr>
        <u val="single"/>
        <sz val="12"/>
        <color indexed="10"/>
        <rFont val="Arial"/>
        <family val="2"/>
      </rPr>
      <t xml:space="preserve">
</t>
    </r>
  </si>
  <si>
    <t xml:space="preserve">Этажность жилого дома:  1-этажный </t>
  </si>
  <si>
    <r>
      <t>Тип системы ГВС (открытая, закрытая), наличие (отсутствие) рециркуляции, наличие (отсутствие) полотенцесушителей:</t>
    </r>
    <r>
      <rPr>
        <u val="single"/>
        <sz val="12"/>
        <rFont val="Arial"/>
        <family val="2"/>
      </rPr>
      <t xml:space="preserve"> закрытая система ГВС, наличие рециркуляции, наличие полотенцесушителей</t>
    </r>
  </si>
  <si>
    <r>
      <t>Тип системы ГВС (открытая, закрытая), наличие (отсутствие) рециркуляции, наличие (отсутствие) полотенцесушителей:</t>
    </r>
    <r>
      <rPr>
        <u val="single"/>
        <sz val="12"/>
        <rFont val="Arial"/>
        <family val="2"/>
      </rPr>
      <t xml:space="preserve">  - </t>
    </r>
  </si>
  <si>
    <r>
      <t xml:space="preserve">Количество комнат в жилом доме: </t>
    </r>
    <r>
      <rPr>
        <u val="single"/>
        <sz val="12"/>
        <rFont val="Arial"/>
        <family val="2"/>
      </rPr>
      <t>для одиноко проживающего - 3 комнаты, для семьи из двух человек  - 3 комнаты, для семьи из трех человек и более  - 3 комнаты</t>
    </r>
  </si>
  <si>
    <t>Внимание исполнителей!</t>
  </si>
  <si>
    <t>2. Приложения №3 и №4 заполняются в обязательном порядке.</t>
  </si>
  <si>
    <t>1. Предлагаемые для заполнения формы приложений № 1 мкжд и № 2 ижф  - уже с готовыми формулами (пример заполнения  - см.листы Пример прил.1 мкжд и Пример прил.2 ижф).</t>
  </si>
  <si>
    <t>3. Консультации по вопросам заполнения приложений №№ 1, 2, 3, 4 дают работники  аналитического отдела РЭК-департамента цен и тарифов по телефонам: (861) 2622406, 2550933.</t>
  </si>
  <si>
    <t>4. В случае необходимости формы приложений №№ 1,2,3,4 могут быть направлены на электронный адрес  ответственных исполнителей в муниципальных образованиях.</t>
  </si>
  <si>
    <t>Муниципальное образование_Красносельское сельское поселение Кущевского района</t>
  </si>
  <si>
    <t>да</t>
  </si>
  <si>
    <t>нет</t>
  </si>
  <si>
    <t>Предложения органов местного самоуправления муниципального образования Красносельского сельского поселения Кущевсого района</t>
  </si>
  <si>
    <t>Предложения органов местного самоуправления муниципального образования _Красносельского сельского поселения Кущевского района</t>
  </si>
  <si>
    <t>Набор коммунальных услуг (степень благоустройства): многоквартирные дома с централизованным холодным водоснабжением, без централизованного горячего водоснабжения, канализации с водонагревателями различного типа</t>
  </si>
  <si>
    <t>Этажность многоквартирного дома: 2</t>
  </si>
  <si>
    <r>
      <t>Тип системы ГВС (открытая, закрытая), наличие (отсутствие) рециркуляции, наличие (отсутствие) полотенцесушителей: -</t>
    </r>
    <r>
      <rPr>
        <u val="single"/>
        <sz val="12"/>
        <rFont val="Arial"/>
        <family val="2"/>
      </rPr>
      <t>_____________________________________________________________</t>
    </r>
  </si>
  <si>
    <t>Количество комнат в квартире: для одиноко проживающего - 1 комнатная, для семьи из двух человек  - 2 комнатная, для семьи из трех человек и более  - 3 комнатная</t>
  </si>
  <si>
    <t xml:space="preserve">Оборудование плитами для пищеприготовления (газовыми либо электроплитами): газовые плиты для пищеприготовления </t>
  </si>
  <si>
    <t>ООО "ИВ-консалтинг"</t>
  </si>
  <si>
    <t>ОАО "Кубаньэнергосбыт"</t>
  </si>
  <si>
    <t xml:space="preserve"> В.Е. Мартышева</t>
  </si>
  <si>
    <t xml:space="preserve">Специалист 1 категории общего отдела администрации Красносельского сельского поселения                                        8/86168/ 35 4 50    </t>
  </si>
  <si>
    <r>
      <t>Набор коммунальных услуг (степень благоустройства):  жилые дома с централизованным холодным водоснабжением без централизованного горячего водоснабжения, канализации с водонагревателями различного типа</t>
    </r>
    <r>
      <rPr>
        <u val="single"/>
        <sz val="12"/>
        <color indexed="10"/>
        <rFont val="Arial"/>
        <family val="2"/>
      </rPr>
      <t xml:space="preserve">
</t>
    </r>
  </si>
  <si>
    <t>Этажность жилого дома: 1</t>
  </si>
  <si>
    <t>Оборудование плитами для пищеприготовления (газовыми либо электроплитами): газовые плиты для пищеприготовления</t>
  </si>
  <si>
    <t>Количество комнат в жилом доме: для одиноко проживающего - 3 комнаты, для семьи из двух человек  - 3 комнаты, для семьи из трех человек и более  - 3 комнаты____</t>
  </si>
  <si>
    <t>разрабатываются ИП Доронина</t>
  </si>
  <si>
    <t>разрабатывается ООО "ЭкспертИнвестПроект"</t>
  </si>
  <si>
    <t>Муниципальное образование  Красносельское сельское поселение Кущевского района</t>
  </si>
  <si>
    <t xml:space="preserve">Специалист 1 категории общего отдела администрации Красносельского сельского поселения                                                                                                                       8/86168/ 35 4 50    </t>
  </si>
  <si>
    <t xml:space="preserve">Специалист 1 категории общего отдела                                                                                                                      администрации Красносельского сельского поселения                                                                                                                       8/86168/ 35 4 50    </t>
  </si>
  <si>
    <t xml:space="preserve">Специалист 1 категории общего отдела                                                                                                                                                 администрации Красносельского сельского поселения                                                                                                                       8/86168/ 35 4 50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</si>
</sst>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"/>
    <numFmt numFmtId="167" formatCode="0.0000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z val="12"/>
      <color indexed="10"/>
      <name val="Arial Cyr"/>
      <family val="0"/>
    </font>
    <font>
      <sz val="12"/>
      <name val="Arial"/>
      <family val="2"/>
    </font>
    <font>
      <sz val="12"/>
      <color indexed="12"/>
      <name val="Arial Cyr"/>
      <family val="0"/>
    </font>
    <font>
      <b/>
      <u val="single"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"/>
      <family val="2"/>
    </font>
    <font>
      <b/>
      <i/>
      <sz val="8"/>
      <color indexed="10"/>
      <name val="Arial Cyr"/>
      <family val="0"/>
    </font>
    <font>
      <b/>
      <i/>
      <sz val="8"/>
      <name val="Arial Cyr"/>
      <family val="0"/>
    </font>
    <font>
      <b/>
      <i/>
      <sz val="10"/>
      <name val="Arial Cyr"/>
      <family val="0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i/>
      <sz val="10"/>
      <color indexed="10"/>
      <name val="Arial Cyr"/>
      <family val="0"/>
    </font>
    <font>
      <b/>
      <sz val="11"/>
      <color indexed="8"/>
      <name val="Calibri"/>
      <family val="2"/>
    </font>
    <font>
      <b/>
      <sz val="12"/>
      <name val="Arial"/>
      <family val="2"/>
    </font>
    <font>
      <i/>
      <sz val="12"/>
      <color indexed="10"/>
      <name val="Arial Cyr"/>
      <family val="0"/>
    </font>
    <font>
      <u val="single"/>
      <sz val="12"/>
      <name val="Arial"/>
      <family val="2"/>
    </font>
    <font>
      <b/>
      <sz val="14"/>
      <color indexed="8"/>
      <name val="Calibri"/>
      <family val="2"/>
    </font>
    <font>
      <b/>
      <u val="single"/>
      <sz val="12"/>
      <color indexed="10"/>
      <name val="Arial"/>
      <family val="2"/>
    </font>
    <font>
      <u val="single"/>
      <sz val="12"/>
      <color indexed="10"/>
      <name val="Arial"/>
      <family val="2"/>
    </font>
    <font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4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0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0" xfId="0" applyNumberFormat="1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5" borderId="10" xfId="0" applyFill="1" applyBorder="1" applyAlignment="1">
      <alignment/>
    </xf>
    <xf numFmtId="0" fontId="2" fillId="36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Fill="1" applyBorder="1" applyAlignment="1">
      <alignment/>
    </xf>
    <xf numFmtId="2" fontId="8" fillId="33" borderId="12" xfId="0" applyNumberFormat="1" applyFont="1" applyFill="1" applyBorder="1" applyAlignment="1">
      <alignment/>
    </xf>
    <xf numFmtId="2" fontId="9" fillId="34" borderId="12" xfId="0" applyNumberFormat="1" applyFont="1" applyFill="1" applyBorder="1" applyAlignment="1">
      <alignment/>
    </xf>
    <xf numFmtId="2" fontId="8" fillId="35" borderId="12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2" fontId="2" fillId="36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2" fontId="8" fillId="33" borderId="10" xfId="0" applyNumberFormat="1" applyFont="1" applyFill="1" applyBorder="1" applyAlignment="1">
      <alignment/>
    </xf>
    <xf numFmtId="0" fontId="5" fillId="37" borderId="10" xfId="0" applyFont="1" applyFill="1" applyBorder="1" applyAlignment="1">
      <alignment/>
    </xf>
    <xf numFmtId="2" fontId="8" fillId="33" borderId="10" xfId="0" applyNumberFormat="1" applyFont="1" applyFill="1" applyBorder="1" applyAlignment="1">
      <alignment horizontal="right"/>
    </xf>
    <xf numFmtId="2" fontId="8" fillId="33" borderId="10" xfId="0" applyNumberFormat="1" applyFont="1" applyFill="1" applyBorder="1" applyAlignment="1">
      <alignment horizontal="center"/>
    </xf>
    <xf numFmtId="2" fontId="11" fillId="33" borderId="10" xfId="0" applyNumberFormat="1" applyFont="1" applyFill="1" applyBorder="1" applyAlignment="1">
      <alignment/>
    </xf>
    <xf numFmtId="2" fontId="8" fillId="35" borderId="10" xfId="0" applyNumberFormat="1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8" fillId="38" borderId="10" xfId="0" applyFont="1" applyFill="1" applyBorder="1" applyAlignment="1">
      <alignment/>
    </xf>
    <xf numFmtId="2" fontId="11" fillId="36" borderId="10" xfId="0" applyNumberFormat="1" applyFont="1" applyFill="1" applyBorder="1" applyAlignment="1">
      <alignment/>
    </xf>
    <xf numFmtId="0" fontId="8" fillId="33" borderId="12" xfId="0" applyFont="1" applyFill="1" applyBorder="1" applyAlignment="1">
      <alignment/>
    </xf>
    <xf numFmtId="2" fontId="11" fillId="36" borderId="12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2" fontId="11" fillId="36" borderId="11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5" borderId="11" xfId="0" applyFill="1" applyBorder="1" applyAlignment="1">
      <alignment/>
    </xf>
    <xf numFmtId="0" fontId="2" fillId="36" borderId="11" xfId="0" applyFont="1" applyFill="1" applyBorder="1" applyAlignment="1">
      <alignment/>
    </xf>
    <xf numFmtId="2" fontId="0" fillId="33" borderId="12" xfId="0" applyNumberFormat="1" applyFill="1" applyBorder="1" applyAlignment="1">
      <alignment/>
    </xf>
    <xf numFmtId="2" fontId="0" fillId="35" borderId="12" xfId="0" applyNumberFormat="1" applyFill="1" applyBorder="1" applyAlignment="1">
      <alignment/>
    </xf>
    <xf numFmtId="2" fontId="2" fillId="36" borderId="12" xfId="0" applyNumberFormat="1" applyFont="1" applyFill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165" fontId="15" fillId="0" borderId="10" xfId="0" applyNumberFormat="1" applyFont="1" applyBorder="1" applyAlignment="1">
      <alignment/>
    </xf>
    <xf numFmtId="165" fontId="15" fillId="0" borderId="12" xfId="0" applyNumberFormat="1" applyFont="1" applyBorder="1" applyAlignment="1">
      <alignment/>
    </xf>
    <xf numFmtId="165" fontId="0" fillId="39" borderId="10" xfId="0" applyNumberFormat="1" applyFill="1" applyBorder="1" applyAlignment="1">
      <alignment/>
    </xf>
    <xf numFmtId="165" fontId="0" fillId="39" borderId="11" xfId="0" applyNumberFormat="1" applyFill="1" applyBorder="1" applyAlignment="1">
      <alignment/>
    </xf>
    <xf numFmtId="165" fontId="0" fillId="39" borderId="12" xfId="0" applyNumberFormat="1" applyFill="1" applyBorder="1" applyAlignment="1">
      <alignment/>
    </xf>
    <xf numFmtId="165" fontId="15" fillId="39" borderId="10" xfId="0" applyNumberFormat="1" applyFont="1" applyFill="1" applyBorder="1" applyAlignment="1">
      <alignment/>
    </xf>
    <xf numFmtId="165" fontId="2" fillId="39" borderId="10" xfId="0" applyNumberFormat="1" applyFont="1" applyFill="1" applyBorder="1" applyAlignment="1">
      <alignment/>
    </xf>
    <xf numFmtId="0" fontId="8" fillId="39" borderId="10" xfId="0" applyFont="1" applyFill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33" borderId="17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165" fontId="2" fillId="0" borderId="11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0" fontId="0" fillId="36" borderId="17" xfId="0" applyFill="1" applyBorder="1" applyAlignment="1">
      <alignment/>
    </xf>
    <xf numFmtId="0" fontId="0" fillId="36" borderId="19" xfId="0" applyFill="1" applyBorder="1" applyAlignment="1">
      <alignment/>
    </xf>
    <xf numFmtId="2" fontId="0" fillId="36" borderId="18" xfId="0" applyNumberFormat="1" applyFill="1" applyBorder="1" applyAlignment="1">
      <alignment/>
    </xf>
    <xf numFmtId="0" fontId="8" fillId="0" borderId="20" xfId="0" applyFont="1" applyFill="1" applyBorder="1" applyAlignment="1">
      <alignment/>
    </xf>
    <xf numFmtId="2" fontId="0" fillId="36" borderId="17" xfId="0" applyNumberFormat="1" applyFill="1" applyBorder="1" applyAlignment="1">
      <alignment/>
    </xf>
    <xf numFmtId="0" fontId="0" fillId="0" borderId="21" xfId="0" applyBorder="1" applyAlignment="1">
      <alignment/>
    </xf>
    <xf numFmtId="165" fontId="2" fillId="39" borderId="11" xfId="0" applyNumberFormat="1" applyFont="1" applyFill="1" applyBorder="1" applyAlignment="1">
      <alignment/>
    </xf>
    <xf numFmtId="165" fontId="2" fillId="39" borderId="19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3" xfId="0" applyFont="1" applyFill="1" applyBorder="1" applyAlignment="1">
      <alignment/>
    </xf>
    <xf numFmtId="0" fontId="8" fillId="0" borderId="23" xfId="0" applyFont="1" applyBorder="1" applyAlignment="1">
      <alignment wrapText="1"/>
    </xf>
    <xf numFmtId="0" fontId="12" fillId="0" borderId="23" xfId="0" applyFont="1" applyBorder="1" applyAlignment="1">
      <alignment/>
    </xf>
    <xf numFmtId="0" fontId="8" fillId="0" borderId="23" xfId="0" applyFont="1" applyBorder="1" applyAlignment="1">
      <alignment horizontal="left" vertical="center"/>
    </xf>
    <xf numFmtId="0" fontId="0" fillId="0" borderId="25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165" fontId="0" fillId="0" borderId="20" xfId="0" applyNumberFormat="1" applyBorder="1" applyAlignment="1">
      <alignment/>
    </xf>
    <xf numFmtId="165" fontId="0" fillId="0" borderId="21" xfId="0" applyNumberFormat="1" applyBorder="1" applyAlignment="1">
      <alignment/>
    </xf>
    <xf numFmtId="165" fontId="0" fillId="0" borderId="26" xfId="0" applyNumberFormat="1" applyBorder="1" applyAlignment="1">
      <alignment/>
    </xf>
    <xf numFmtId="165" fontId="15" fillId="0" borderId="20" xfId="0" applyNumberFormat="1" applyFont="1" applyBorder="1" applyAlignment="1">
      <alignment/>
    </xf>
    <xf numFmtId="0" fontId="6" fillId="33" borderId="27" xfId="0" applyFont="1" applyFill="1" applyBorder="1" applyAlignment="1">
      <alignment horizontal="center"/>
    </xf>
    <xf numFmtId="0" fontId="14" fillId="38" borderId="27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 vertical="top" wrapText="1"/>
    </xf>
    <xf numFmtId="0" fontId="6" fillId="35" borderId="29" xfId="0" applyFont="1" applyFill="1" applyBorder="1" applyAlignment="1">
      <alignment horizontal="center" vertical="top" wrapText="1"/>
    </xf>
    <xf numFmtId="0" fontId="6" fillId="36" borderId="29" xfId="0" applyFont="1" applyFill="1" applyBorder="1" applyAlignment="1">
      <alignment horizontal="center" vertical="top" wrapText="1"/>
    </xf>
    <xf numFmtId="0" fontId="6" fillId="36" borderId="28" xfId="0" applyFont="1" applyFill="1" applyBorder="1" applyAlignment="1">
      <alignment horizontal="center" vertical="top" wrapText="1"/>
    </xf>
    <xf numFmtId="0" fontId="0" fillId="0" borderId="30" xfId="0" applyBorder="1" applyAlignment="1">
      <alignment horizontal="center"/>
    </xf>
    <xf numFmtId="0" fontId="0" fillId="37" borderId="30" xfId="0" applyFill="1" applyBorder="1" applyAlignment="1">
      <alignment horizontal="center"/>
    </xf>
    <xf numFmtId="0" fontId="0" fillId="37" borderId="31" xfId="0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0" fillId="37" borderId="33" xfId="0" applyFill="1" applyBorder="1" applyAlignment="1">
      <alignment horizontal="center"/>
    </xf>
    <xf numFmtId="0" fontId="0" fillId="37" borderId="34" xfId="0" applyFill="1" applyBorder="1" applyAlignment="1">
      <alignment horizontal="center"/>
    </xf>
    <xf numFmtId="2" fontId="8" fillId="33" borderId="17" xfId="0" applyNumberFormat="1" applyFont="1" applyFill="1" applyBorder="1" applyAlignment="1">
      <alignment/>
    </xf>
    <xf numFmtId="2" fontId="8" fillId="38" borderId="10" xfId="0" applyNumberFormat="1" applyFont="1" applyFill="1" applyBorder="1" applyAlignment="1">
      <alignment/>
    </xf>
    <xf numFmtId="2" fontId="8" fillId="38" borderId="12" xfId="0" applyNumberFormat="1" applyFont="1" applyFill="1" applyBorder="1" applyAlignment="1">
      <alignment/>
    </xf>
    <xf numFmtId="0" fontId="8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/>
    </xf>
    <xf numFmtId="0" fontId="4" fillId="40" borderId="11" xfId="0" applyFont="1" applyFill="1" applyBorder="1" applyAlignment="1">
      <alignment/>
    </xf>
    <xf numFmtId="0" fontId="4" fillId="39" borderId="11" xfId="0" applyFont="1" applyFill="1" applyBorder="1" applyAlignment="1">
      <alignment/>
    </xf>
    <xf numFmtId="0" fontId="4" fillId="40" borderId="19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37" borderId="35" xfId="0" applyFont="1" applyFill="1" applyBorder="1" applyAlignment="1">
      <alignment/>
    </xf>
    <xf numFmtId="2" fontId="8" fillId="33" borderId="11" xfId="0" applyNumberFormat="1" applyFont="1" applyFill="1" applyBorder="1" applyAlignment="1">
      <alignment wrapText="1"/>
    </xf>
    <xf numFmtId="2" fontId="9" fillId="34" borderId="35" xfId="0" applyNumberFormat="1" applyFont="1" applyFill="1" applyBorder="1" applyAlignment="1">
      <alignment/>
    </xf>
    <xf numFmtId="2" fontId="8" fillId="33" borderId="11" xfId="0" applyNumberFormat="1" applyFont="1" applyFill="1" applyBorder="1" applyAlignment="1">
      <alignment/>
    </xf>
    <xf numFmtId="2" fontId="8" fillId="35" borderId="11" xfId="0" applyNumberFormat="1" applyFont="1" applyFill="1" applyBorder="1" applyAlignment="1">
      <alignment horizontal="right"/>
    </xf>
    <xf numFmtId="165" fontId="0" fillId="0" borderId="35" xfId="0" applyNumberFormat="1" applyBorder="1" applyAlignment="1">
      <alignment/>
    </xf>
    <xf numFmtId="0" fontId="6" fillId="39" borderId="27" xfId="0" applyFont="1" applyFill="1" applyBorder="1" applyAlignment="1">
      <alignment horizontal="center" vertical="top" wrapText="1"/>
    </xf>
    <xf numFmtId="0" fontId="0" fillId="39" borderId="32" xfId="0" applyFill="1" applyBorder="1" applyAlignment="1">
      <alignment horizontal="center"/>
    </xf>
    <xf numFmtId="0" fontId="0" fillId="39" borderId="11" xfId="0" applyFill="1" applyBorder="1" applyAlignment="1">
      <alignment/>
    </xf>
    <xf numFmtId="0" fontId="6" fillId="39" borderId="28" xfId="0" applyFont="1" applyFill="1" applyBorder="1" applyAlignment="1">
      <alignment horizontal="center" vertical="top" wrapText="1"/>
    </xf>
    <xf numFmtId="0" fontId="0" fillId="39" borderId="33" xfId="0" applyFill="1" applyBorder="1" applyAlignment="1">
      <alignment horizontal="center"/>
    </xf>
    <xf numFmtId="165" fontId="0" fillId="39" borderId="17" xfId="0" applyNumberFormat="1" applyFill="1" applyBorder="1" applyAlignment="1">
      <alignment/>
    </xf>
    <xf numFmtId="165" fontId="0" fillId="39" borderId="18" xfId="0" applyNumberFormat="1" applyFill="1" applyBorder="1" applyAlignment="1">
      <alignment/>
    </xf>
    <xf numFmtId="165" fontId="15" fillId="39" borderId="18" xfId="0" applyNumberFormat="1" applyFont="1" applyFill="1" applyBorder="1" applyAlignment="1">
      <alignment/>
    </xf>
    <xf numFmtId="165" fontId="0" fillId="39" borderId="36" xfId="0" applyNumberFormat="1" applyFill="1" applyBorder="1" applyAlignment="1">
      <alignment/>
    </xf>
    <xf numFmtId="165" fontId="2" fillId="39" borderId="18" xfId="0" applyNumberFormat="1" applyFont="1" applyFill="1" applyBorder="1" applyAlignment="1">
      <alignment/>
    </xf>
    <xf numFmtId="0" fontId="6" fillId="37" borderId="27" xfId="0" applyFont="1" applyFill="1" applyBorder="1" applyAlignment="1">
      <alignment horizontal="center" vertical="top" wrapText="1"/>
    </xf>
    <xf numFmtId="164" fontId="4" fillId="37" borderId="12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right"/>
    </xf>
    <xf numFmtId="0" fontId="20" fillId="0" borderId="23" xfId="0" applyFont="1" applyBorder="1" applyAlignment="1">
      <alignment wrapText="1"/>
    </xf>
    <xf numFmtId="0" fontId="21" fillId="0" borderId="16" xfId="0" applyFont="1" applyBorder="1" applyAlignment="1">
      <alignment/>
    </xf>
    <xf numFmtId="0" fontId="21" fillId="0" borderId="10" xfId="0" applyFont="1" applyBorder="1" applyAlignment="1">
      <alignment/>
    </xf>
    <xf numFmtId="2" fontId="20" fillId="37" borderId="10" xfId="0" applyNumberFormat="1" applyFont="1" applyFill="1" applyBorder="1" applyAlignment="1">
      <alignment/>
    </xf>
    <xf numFmtId="0" fontId="20" fillId="0" borderId="10" xfId="0" applyFont="1" applyBorder="1" applyAlignment="1">
      <alignment/>
    </xf>
    <xf numFmtId="165" fontId="20" fillId="0" borderId="17" xfId="0" applyNumberFormat="1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20" fillId="37" borderId="10" xfId="0" applyFont="1" applyFill="1" applyBorder="1" applyAlignment="1">
      <alignment/>
    </xf>
    <xf numFmtId="0" fontId="20" fillId="39" borderId="10" xfId="0" applyFont="1" applyFill="1" applyBorder="1" applyAlignment="1">
      <alignment/>
    </xf>
    <xf numFmtId="2" fontId="20" fillId="0" borderId="10" xfId="0" applyNumberFormat="1" applyFont="1" applyBorder="1" applyAlignment="1">
      <alignment/>
    </xf>
    <xf numFmtId="0" fontId="20" fillId="39" borderId="17" xfId="0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37" borderId="12" xfId="0" applyFont="1" applyFill="1" applyBorder="1" applyAlignment="1">
      <alignment/>
    </xf>
    <xf numFmtId="2" fontId="10" fillId="0" borderId="20" xfId="0" applyNumberFormat="1" applyFont="1" applyFill="1" applyBorder="1" applyAlignment="1">
      <alignment/>
    </xf>
    <xf numFmtId="0" fontId="23" fillId="37" borderId="11" xfId="0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23" xfId="0" applyFont="1" applyBorder="1" applyAlignment="1">
      <alignment wrapText="1"/>
    </xf>
    <xf numFmtId="0" fontId="20" fillId="0" borderId="23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3" xfId="0" applyFont="1" applyBorder="1" applyAlignment="1">
      <alignment wrapText="1"/>
    </xf>
    <xf numFmtId="2" fontId="10" fillId="0" borderId="10" xfId="0" applyNumberFormat="1" applyFont="1" applyBorder="1" applyAlignment="1">
      <alignment/>
    </xf>
    <xf numFmtId="166" fontId="8" fillId="0" borderId="20" xfId="0" applyNumberFormat="1" applyFont="1" applyFill="1" applyBorder="1" applyAlignment="1">
      <alignment/>
    </xf>
    <xf numFmtId="2" fontId="26" fillId="0" borderId="10" xfId="0" applyNumberFormat="1" applyFont="1" applyBorder="1" applyAlignment="1">
      <alignment/>
    </xf>
    <xf numFmtId="0" fontId="50" fillId="0" borderId="0" xfId="52">
      <alignment/>
      <protection/>
    </xf>
    <xf numFmtId="0" fontId="24" fillId="0" borderId="10" xfId="52" applyFont="1" applyBorder="1" applyAlignment="1">
      <alignment horizontal="center" wrapText="1"/>
      <protection/>
    </xf>
    <xf numFmtId="0" fontId="50" fillId="0" borderId="10" xfId="52" applyBorder="1" applyAlignment="1">
      <alignment horizontal="center"/>
      <protection/>
    </xf>
    <xf numFmtId="0" fontId="50" fillId="0" borderId="10" xfId="52" applyBorder="1" applyAlignment="1">
      <alignment wrapText="1"/>
      <protection/>
    </xf>
    <xf numFmtId="0" fontId="50" fillId="0" borderId="10" xfId="52" applyBorder="1" applyAlignment="1">
      <alignment horizontal="center" wrapText="1"/>
      <protection/>
    </xf>
    <xf numFmtId="0" fontId="50" fillId="0" borderId="10" xfId="52" applyBorder="1">
      <alignment/>
      <protection/>
    </xf>
    <xf numFmtId="0" fontId="50" fillId="37" borderId="10" xfId="52" applyFill="1" applyBorder="1" applyAlignment="1">
      <alignment wrapText="1"/>
      <protection/>
    </xf>
    <xf numFmtId="0" fontId="50" fillId="0" borderId="0" xfId="52" applyAlignment="1">
      <alignment horizontal="center"/>
      <protection/>
    </xf>
    <xf numFmtId="0" fontId="20" fillId="0" borderId="26" xfId="0" applyFont="1" applyBorder="1" applyAlignment="1">
      <alignment/>
    </xf>
    <xf numFmtId="0" fontId="24" fillId="0" borderId="10" xfId="52" applyFont="1" applyBorder="1" applyAlignment="1">
      <alignment horizontal="center"/>
      <protection/>
    </xf>
    <xf numFmtId="166" fontId="26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 horizontal="center"/>
    </xf>
    <xf numFmtId="0" fontId="15" fillId="37" borderId="0" xfId="0" applyFont="1" applyFill="1" applyAlignment="1">
      <alignment/>
    </xf>
    <xf numFmtId="0" fontId="33" fillId="0" borderId="0" xfId="52" applyFont="1">
      <alignment/>
      <protection/>
    </xf>
    <xf numFmtId="0" fontId="1" fillId="0" borderId="10" xfId="52" applyFont="1" applyBorder="1" applyAlignment="1">
      <alignment wrapText="1"/>
      <protection/>
    </xf>
    <xf numFmtId="0" fontId="1" fillId="0" borderId="10" xfId="52" applyFont="1" applyBorder="1" applyAlignment="1">
      <alignment horizontal="center"/>
      <protection/>
    </xf>
    <xf numFmtId="0" fontId="1" fillId="37" borderId="10" xfId="52" applyFont="1" applyFill="1" applyBorder="1" applyAlignment="1">
      <alignment wrapText="1"/>
      <protection/>
    </xf>
    <xf numFmtId="0" fontId="8" fillId="0" borderId="37" xfId="0" applyFont="1" applyBorder="1" applyAlignment="1">
      <alignment horizontal="left" vertical="center"/>
    </xf>
    <xf numFmtId="2" fontId="8" fillId="0" borderId="16" xfId="0" applyNumberFormat="1" applyFont="1" applyBorder="1" applyAlignment="1">
      <alignment/>
    </xf>
    <xf numFmtId="167" fontId="8" fillId="0" borderId="10" xfId="0" applyNumberFormat="1" applyFont="1" applyBorder="1" applyAlignment="1">
      <alignment/>
    </xf>
    <xf numFmtId="167" fontId="8" fillId="0" borderId="10" xfId="0" applyNumberFormat="1" applyFont="1" applyFill="1" applyBorder="1" applyAlignment="1">
      <alignment/>
    </xf>
    <xf numFmtId="0" fontId="50" fillId="0" borderId="10" xfId="52" applyBorder="1" applyAlignment="1">
      <alignment horizontal="left" vertical="top" wrapText="1"/>
      <protection/>
    </xf>
    <xf numFmtId="0" fontId="1" fillId="0" borderId="10" xfId="52" applyFont="1" applyBorder="1" applyAlignment="1">
      <alignment horizontal="left" vertical="top" wrapText="1"/>
      <protection/>
    </xf>
    <xf numFmtId="0" fontId="50" fillId="41" borderId="10" xfId="52" applyFill="1" applyBorder="1">
      <alignment/>
      <protection/>
    </xf>
    <xf numFmtId="0" fontId="50" fillId="0" borderId="0" xfId="52" applyAlignment="1">
      <alignment vertical="center"/>
      <protection/>
    </xf>
    <xf numFmtId="0" fontId="50" fillId="0" borderId="0" xfId="52" applyAlignment="1">
      <alignment horizontal="right" vertical="center"/>
      <protection/>
    </xf>
    <xf numFmtId="0" fontId="33" fillId="0" borderId="0" xfId="52" applyFont="1" applyAlignment="1">
      <alignment horizontal="left" wrapText="1"/>
      <protection/>
    </xf>
    <xf numFmtId="0" fontId="33" fillId="0" borderId="0" xfId="52" applyFont="1" applyAlignment="1">
      <alignment horizontal="center"/>
      <protection/>
    </xf>
    <xf numFmtId="0" fontId="33" fillId="0" borderId="0" xfId="52" applyFont="1" applyAlignment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38" xfId="0" applyFont="1" applyBorder="1" applyAlignment="1">
      <alignment horizontal="center" textRotation="90" wrapText="1"/>
    </xf>
    <xf numFmtId="0" fontId="6" fillId="33" borderId="38" xfId="0" applyFont="1" applyFill="1" applyBorder="1" applyAlignment="1">
      <alignment horizontal="center" textRotation="90" wrapText="1"/>
    </xf>
    <xf numFmtId="0" fontId="2" fillId="0" borderId="38" xfId="0" applyFont="1" applyBorder="1" applyAlignment="1">
      <alignment/>
    </xf>
    <xf numFmtId="0" fontId="18" fillId="34" borderId="38" xfId="0" applyFont="1" applyFill="1" applyBorder="1" applyAlignment="1">
      <alignment horizontal="center" textRotation="90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11" fillId="37" borderId="41" xfId="0" applyFont="1" applyFill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11" fillId="37" borderId="0" xfId="0" applyFont="1" applyFill="1" applyBorder="1" applyAlignment="1">
      <alignment horizontal="left" wrapText="1"/>
    </xf>
    <xf numFmtId="0" fontId="2" fillId="0" borderId="42" xfId="0" applyFont="1" applyBorder="1" applyAlignment="1">
      <alignment horizontal="center" textRotation="90"/>
    </xf>
    <xf numFmtId="0" fontId="2" fillId="0" borderId="43" xfId="0" applyFont="1" applyBorder="1" applyAlignment="1">
      <alignment horizontal="center" textRotation="90"/>
    </xf>
    <xf numFmtId="0" fontId="2" fillId="0" borderId="44" xfId="0" applyFont="1" applyBorder="1" applyAlignment="1">
      <alignment horizontal="center" textRotation="90"/>
    </xf>
    <xf numFmtId="0" fontId="6" fillId="0" borderId="45" xfId="0" applyFont="1" applyBorder="1" applyAlignment="1">
      <alignment textRotation="90" wrapText="1"/>
    </xf>
    <xf numFmtId="0" fontId="6" fillId="0" borderId="38" xfId="0" applyFont="1" applyBorder="1" applyAlignment="1">
      <alignment textRotation="90" wrapText="1"/>
    </xf>
    <xf numFmtId="0" fontId="6" fillId="33" borderId="38" xfId="0" applyFont="1" applyFill="1" applyBorder="1" applyAlignment="1">
      <alignment textRotation="90" wrapText="1"/>
    </xf>
    <xf numFmtId="0" fontId="2" fillId="0" borderId="46" xfId="0" applyFont="1" applyBorder="1" applyAlignment="1">
      <alignment horizontal="center" textRotation="90"/>
    </xf>
    <xf numFmtId="0" fontId="2" fillId="0" borderId="38" xfId="0" applyFont="1" applyBorder="1" applyAlignment="1">
      <alignment horizontal="center" textRotation="90"/>
    </xf>
    <xf numFmtId="0" fontId="2" fillId="0" borderId="35" xfId="0" applyFont="1" applyBorder="1" applyAlignment="1">
      <alignment horizontal="center" textRotation="90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textRotation="90" wrapText="1"/>
    </xf>
    <xf numFmtId="0" fontId="6" fillId="33" borderId="12" xfId="0" applyFont="1" applyFill="1" applyBorder="1" applyAlignment="1">
      <alignment horizontal="center" textRotation="90" wrapText="1"/>
    </xf>
    <xf numFmtId="0" fontId="14" fillId="38" borderId="27" xfId="0" applyFont="1" applyFill="1" applyBorder="1" applyAlignment="1">
      <alignment horizontal="center" textRotation="90" wrapText="1"/>
    </xf>
    <xf numFmtId="0" fontId="14" fillId="38" borderId="12" xfId="0" applyFont="1" applyFill="1" applyBorder="1" applyAlignment="1">
      <alignment horizontal="center" textRotation="90" wrapText="1"/>
    </xf>
    <xf numFmtId="0" fontId="6" fillId="33" borderId="28" xfId="0" applyFont="1" applyFill="1" applyBorder="1" applyAlignment="1">
      <alignment horizontal="center" textRotation="90" wrapText="1"/>
    </xf>
    <xf numFmtId="0" fontId="6" fillId="33" borderId="18" xfId="0" applyFont="1" applyFill="1" applyBorder="1" applyAlignment="1">
      <alignment horizontal="center" textRotation="90" wrapText="1"/>
    </xf>
    <xf numFmtId="0" fontId="6" fillId="0" borderId="29" xfId="0" applyFont="1" applyFill="1" applyBorder="1" applyAlignment="1">
      <alignment horizontal="center" vertical="top" wrapText="1"/>
    </xf>
    <xf numFmtId="0" fontId="6" fillId="0" borderId="49" xfId="0" applyFont="1" applyFill="1" applyBorder="1" applyAlignment="1">
      <alignment horizontal="center" vertical="top" wrapText="1"/>
    </xf>
    <xf numFmtId="0" fontId="6" fillId="0" borderId="50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39" xfId="0" applyFont="1" applyFill="1" applyBorder="1" applyAlignment="1">
      <alignment horizontal="center" vertical="top" wrapText="1"/>
    </xf>
    <xf numFmtId="0" fontId="6" fillId="0" borderId="51" xfId="0" applyFont="1" applyFill="1" applyBorder="1" applyAlignment="1">
      <alignment horizontal="center" vertical="top" wrapText="1"/>
    </xf>
    <xf numFmtId="0" fontId="6" fillId="0" borderId="52" xfId="0" applyFont="1" applyFill="1" applyBorder="1" applyAlignment="1">
      <alignment horizontal="center" vertical="top" wrapText="1"/>
    </xf>
    <xf numFmtId="0" fontId="6" fillId="0" borderId="4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43" xfId="0" applyFont="1" applyBorder="1" applyAlignment="1">
      <alignment horizontal="center" textRotation="90" wrapText="1"/>
    </xf>
    <xf numFmtId="0" fontId="6" fillId="0" borderId="38" xfId="0" applyFont="1" applyFill="1" applyBorder="1" applyAlignment="1">
      <alignment horizontal="center" textRotation="90" wrapText="1"/>
    </xf>
    <xf numFmtId="0" fontId="16" fillId="0" borderId="38" xfId="0" applyFont="1" applyBorder="1" applyAlignment="1">
      <alignment horizontal="center" textRotation="90" wrapText="1"/>
    </xf>
    <xf numFmtId="0" fontId="17" fillId="0" borderId="38" xfId="0" applyFont="1" applyBorder="1" applyAlignment="1">
      <alignment horizontal="center" textRotation="90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textRotation="90" wrapText="1"/>
    </xf>
    <xf numFmtId="0" fontId="6" fillId="0" borderId="54" xfId="0" applyFont="1" applyBorder="1" applyAlignment="1">
      <alignment horizontal="center" textRotation="90" wrapText="1"/>
    </xf>
    <xf numFmtId="49" fontId="19" fillId="37" borderId="56" xfId="0" applyNumberFormat="1" applyFont="1" applyFill="1" applyBorder="1" applyAlignment="1">
      <alignment horizontal="center" wrapText="1"/>
    </xf>
    <xf numFmtId="49" fontId="19" fillId="37" borderId="57" xfId="0" applyNumberFormat="1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19" fillId="0" borderId="58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50" fillId="0" borderId="0" xfId="52" applyAlignment="1">
      <alignment horizontal="center" vertical="center"/>
      <protection/>
    </xf>
    <xf numFmtId="0" fontId="1" fillId="0" borderId="0" xfId="52" applyFont="1" applyAlignment="1">
      <alignment horizontal="left" vertical="center" wrapText="1"/>
      <protection/>
    </xf>
    <xf numFmtId="0" fontId="50" fillId="0" borderId="0" xfId="52" applyAlignment="1">
      <alignment horizontal="left" vertical="center" wrapText="1"/>
      <protection/>
    </xf>
    <xf numFmtId="0" fontId="1" fillId="0" borderId="0" xfId="52" applyFont="1" applyAlignment="1">
      <alignment horizontal="center" vertical="center" wrapText="1"/>
      <protection/>
    </xf>
    <xf numFmtId="0" fontId="50" fillId="0" borderId="0" xfId="52" applyAlignment="1">
      <alignment horizontal="right"/>
      <protection/>
    </xf>
    <xf numFmtId="0" fontId="28" fillId="0" borderId="0" xfId="52" applyFont="1" applyAlignment="1">
      <alignment horizontal="center"/>
      <protection/>
    </xf>
    <xf numFmtId="0" fontId="31" fillId="0" borderId="0" xfId="52" applyFont="1" applyAlignment="1">
      <alignment horizontal="center"/>
      <protection/>
    </xf>
    <xf numFmtId="0" fontId="28" fillId="0" borderId="39" xfId="52" applyFont="1" applyBorder="1" applyAlignment="1">
      <alignment horizontal="center" wrapText="1"/>
      <protection/>
    </xf>
    <xf numFmtId="0" fontId="50" fillId="0" borderId="0" xfId="52" applyAlignment="1">
      <alignment horizontal="center"/>
      <protection/>
    </xf>
    <xf numFmtId="0" fontId="50" fillId="0" borderId="0" xfId="52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0" width="9.140625" style="161" customWidth="1"/>
    <col min="11" max="11" width="16.28125" style="161" customWidth="1"/>
    <col min="12" max="16384" width="9.140625" style="161" customWidth="1"/>
  </cols>
  <sheetData>
    <row r="3" spans="1:12" ht="18.75">
      <c r="A3" s="188" t="s">
        <v>127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74"/>
    </row>
    <row r="4" spans="1:12" ht="18.75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</row>
    <row r="5" spans="1:12" ht="39" customHeight="1">
      <c r="A5" s="187" t="s">
        <v>129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</row>
    <row r="6" spans="1:12" ht="18.7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</row>
    <row r="7" spans="1:12" ht="18.75">
      <c r="A7" s="189" t="s">
        <v>128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</row>
    <row r="8" spans="1:12" ht="18.75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</row>
    <row r="9" spans="1:12" ht="62.25" customHeight="1">
      <c r="A9" s="187" t="s">
        <v>130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</row>
    <row r="11" spans="1:12" ht="44.25" customHeight="1">
      <c r="A11" s="187" t="s">
        <v>131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</row>
  </sheetData>
  <sheetProtection/>
  <mergeCells count="5">
    <mergeCell ref="A11:L11"/>
    <mergeCell ref="A3:K3"/>
    <mergeCell ref="A5:L5"/>
    <mergeCell ref="A7:L7"/>
    <mergeCell ref="A9:L9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1"/>
  <sheetViews>
    <sheetView tabSelected="1" zoomScale="55" zoomScaleNormal="55" zoomScalePageLayoutView="0" workbookViewId="0" topLeftCell="A25">
      <selection activeCell="F53" sqref="F53"/>
    </sheetView>
  </sheetViews>
  <sheetFormatPr defaultColWidth="9.140625" defaultRowHeight="12.75"/>
  <cols>
    <col min="1" max="1" width="3.28125" style="0" customWidth="1"/>
    <col min="2" max="2" width="34.28125" style="0" customWidth="1"/>
    <col min="3" max="3" width="28.8515625" style="0" customWidth="1"/>
    <col min="4" max="4" width="7.421875" style="0" customWidth="1"/>
    <col min="5" max="5" width="10.28125" style="0" customWidth="1"/>
    <col min="6" max="6" width="9.7109375" style="0" customWidth="1"/>
    <col min="7" max="7" width="10.00390625" style="0" customWidth="1"/>
    <col min="8" max="8" width="6.8515625" style="0" customWidth="1"/>
    <col min="9" max="9" width="11.00390625" style="0" customWidth="1"/>
    <col min="10" max="10" width="9.8515625" style="0" customWidth="1"/>
    <col min="11" max="11" width="10.28125" style="0" customWidth="1"/>
    <col min="12" max="12" width="11.57421875" style="0" customWidth="1"/>
    <col min="13" max="13" width="11.140625" style="0" customWidth="1"/>
    <col min="14" max="14" width="7.8515625" style="0" customWidth="1"/>
    <col min="15" max="15" width="9.421875" style="0" customWidth="1"/>
    <col min="16" max="16" width="7.00390625" style="0" customWidth="1"/>
    <col min="17" max="17" width="10.140625" style="0" customWidth="1"/>
    <col min="18" max="18" width="7.140625" style="0" customWidth="1"/>
    <col min="19" max="19" width="9.57421875" style="0" customWidth="1"/>
    <col min="20" max="20" width="8.7109375" style="0" customWidth="1"/>
    <col min="21" max="21" width="9.57421875" style="0" customWidth="1"/>
    <col min="22" max="22" width="9.7109375" style="0" customWidth="1"/>
    <col min="23" max="23" width="7.00390625" style="0" customWidth="1"/>
    <col min="24" max="24" width="10.421875" style="0" customWidth="1"/>
    <col min="25" max="25" width="9.8515625" style="0" customWidth="1"/>
    <col min="26" max="26" width="7.00390625" style="0" customWidth="1"/>
    <col min="27" max="27" width="9.57421875" style="0" customWidth="1"/>
    <col min="28" max="28" width="8.00390625" style="0" customWidth="1"/>
    <col min="29" max="29" width="7.7109375" style="0" customWidth="1"/>
    <col min="30" max="31" width="6.7109375" style="0" customWidth="1"/>
    <col min="32" max="32" width="7.28125" style="0" customWidth="1"/>
    <col min="33" max="33" width="7.7109375" style="0" customWidth="1"/>
    <col min="34" max="34" width="6.421875" style="0" customWidth="1"/>
    <col min="35" max="35" width="7.57421875" style="0" customWidth="1"/>
    <col min="36" max="37" width="7.00390625" style="0" customWidth="1"/>
    <col min="38" max="38" width="7.140625" style="0" customWidth="1"/>
  </cols>
  <sheetData>
    <row r="1" spans="17:21" ht="12.75">
      <c r="Q1" s="190" t="s">
        <v>95</v>
      </c>
      <c r="R1" s="191"/>
      <c r="S1" s="191"/>
      <c r="T1" s="191"/>
      <c r="U1" s="191"/>
    </row>
    <row r="3" spans="2:38" ht="15.75">
      <c r="B3" s="199" t="s">
        <v>136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</row>
    <row r="4" spans="2:25" ht="12.75">
      <c r="B4" s="1"/>
      <c r="C4" s="1"/>
      <c r="F4" s="152"/>
      <c r="G4" s="152"/>
      <c r="H4" s="190" t="s">
        <v>52</v>
      </c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2"/>
      <c r="W4" s="3"/>
      <c r="X4" s="3"/>
      <c r="Y4" s="3"/>
    </row>
    <row r="5" spans="2:25" ht="15.75">
      <c r="B5" s="199" t="s">
        <v>113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3"/>
      <c r="Y5" s="3"/>
    </row>
    <row r="6" spans="2:25" ht="34.5" customHeight="1">
      <c r="B6" s="201" t="s">
        <v>96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3"/>
    </row>
    <row r="7" spans="2:24" ht="41.25" customHeight="1">
      <c r="B7" s="202" t="s">
        <v>137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153"/>
    </row>
    <row r="8" spans="2:24" ht="22.5" customHeight="1">
      <c r="B8" s="202" t="s">
        <v>138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153"/>
    </row>
    <row r="9" spans="2:24" ht="22.5" customHeight="1">
      <c r="B9" s="202" t="s">
        <v>139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</row>
    <row r="10" spans="2:24" ht="22.5" customHeight="1">
      <c r="B10" s="202" t="s">
        <v>141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153"/>
    </row>
    <row r="11" spans="2:24" ht="22.5" customHeight="1">
      <c r="B11" s="202" t="s">
        <v>140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153"/>
    </row>
    <row r="12" spans="2:23" s="153" customFormat="1" ht="18" customHeight="1" thickBot="1"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</row>
    <row r="13" spans="1:38" ht="16.5" customHeight="1" thickBot="1">
      <c r="A13" s="234" t="s">
        <v>0</v>
      </c>
      <c r="B13" s="237" t="s">
        <v>1</v>
      </c>
      <c r="C13" s="239" t="s">
        <v>115</v>
      </c>
      <c r="D13" s="242" t="s">
        <v>2</v>
      </c>
      <c r="E13" s="244" t="s">
        <v>46</v>
      </c>
      <c r="F13" s="244"/>
      <c r="G13" s="244"/>
      <c r="H13" s="244"/>
      <c r="I13" s="244"/>
      <c r="J13" s="244"/>
      <c r="K13" s="245"/>
      <c r="L13" s="249" t="s">
        <v>47</v>
      </c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1"/>
      <c r="AB13" s="252" t="s">
        <v>33</v>
      </c>
      <c r="AC13" s="253"/>
      <c r="AD13" s="253"/>
      <c r="AE13" s="253"/>
      <c r="AF13" s="253"/>
      <c r="AG13" s="253"/>
      <c r="AH13" s="253"/>
      <c r="AI13" s="253"/>
      <c r="AJ13" s="253"/>
      <c r="AK13" s="253"/>
      <c r="AL13" s="254"/>
    </row>
    <row r="14" spans="1:38" ht="64.5" customHeight="1">
      <c r="A14" s="235"/>
      <c r="B14" s="238"/>
      <c r="C14" s="240"/>
      <c r="D14" s="243"/>
      <c r="E14" s="206" t="s">
        <v>3</v>
      </c>
      <c r="F14" s="207" t="s">
        <v>37</v>
      </c>
      <c r="G14" s="207" t="s">
        <v>38</v>
      </c>
      <c r="H14" s="208" t="s">
        <v>29</v>
      </c>
      <c r="I14" s="246" t="s">
        <v>48</v>
      </c>
      <c r="J14" s="247"/>
      <c r="K14" s="248"/>
      <c r="L14" s="230" t="s">
        <v>3</v>
      </c>
      <c r="M14" s="192" t="s">
        <v>37</v>
      </c>
      <c r="N14" s="231" t="s">
        <v>4</v>
      </c>
      <c r="O14" s="232" t="s">
        <v>39</v>
      </c>
      <c r="P14" s="192" t="s">
        <v>5</v>
      </c>
      <c r="Q14" s="193" t="s">
        <v>40</v>
      </c>
      <c r="R14" s="195" t="s">
        <v>6</v>
      </c>
      <c r="S14" s="196" t="s">
        <v>49</v>
      </c>
      <c r="T14" s="197"/>
      <c r="U14" s="197"/>
      <c r="V14" s="197"/>
      <c r="W14" s="197"/>
      <c r="X14" s="197"/>
      <c r="Y14" s="197"/>
      <c r="Z14" s="197"/>
      <c r="AA14" s="198"/>
      <c r="AB14" s="203" t="s">
        <v>41</v>
      </c>
      <c r="AC14" s="209" t="s">
        <v>42</v>
      </c>
      <c r="AD14" s="212" t="s">
        <v>54</v>
      </c>
      <c r="AE14" s="212"/>
      <c r="AF14" s="212"/>
      <c r="AG14" s="212"/>
      <c r="AH14" s="212"/>
      <c r="AI14" s="212"/>
      <c r="AJ14" s="212"/>
      <c r="AK14" s="212"/>
      <c r="AL14" s="213"/>
    </row>
    <row r="15" spans="1:38" ht="12.75">
      <c r="A15" s="235"/>
      <c r="B15" s="238"/>
      <c r="C15" s="240"/>
      <c r="D15" s="243"/>
      <c r="E15" s="206"/>
      <c r="F15" s="207"/>
      <c r="G15" s="207"/>
      <c r="H15" s="208"/>
      <c r="I15" s="214" t="s">
        <v>43</v>
      </c>
      <c r="J15" s="216" t="s">
        <v>45</v>
      </c>
      <c r="K15" s="218" t="s">
        <v>44</v>
      </c>
      <c r="L15" s="230"/>
      <c r="M15" s="192"/>
      <c r="N15" s="231"/>
      <c r="O15" s="233"/>
      <c r="P15" s="192"/>
      <c r="Q15" s="194"/>
      <c r="R15" s="195"/>
      <c r="S15" s="220" t="s">
        <v>7</v>
      </c>
      <c r="T15" s="221"/>
      <c r="U15" s="222"/>
      <c r="V15" s="220" t="s">
        <v>8</v>
      </c>
      <c r="W15" s="221"/>
      <c r="X15" s="222"/>
      <c r="Y15" s="220" t="s">
        <v>9</v>
      </c>
      <c r="Z15" s="221"/>
      <c r="AA15" s="226"/>
      <c r="AB15" s="204"/>
      <c r="AC15" s="210"/>
      <c r="AD15" s="228" t="s">
        <v>7</v>
      </c>
      <c r="AE15" s="228"/>
      <c r="AF15" s="228"/>
      <c r="AG15" s="228" t="s">
        <v>8</v>
      </c>
      <c r="AH15" s="228"/>
      <c r="AI15" s="228"/>
      <c r="AJ15" s="228" t="s">
        <v>9</v>
      </c>
      <c r="AK15" s="228"/>
      <c r="AL15" s="229"/>
    </row>
    <row r="16" spans="1:38" ht="48" customHeight="1">
      <c r="A16" s="235"/>
      <c r="B16" s="238"/>
      <c r="C16" s="240"/>
      <c r="D16" s="243"/>
      <c r="E16" s="206"/>
      <c r="F16" s="207"/>
      <c r="G16" s="207"/>
      <c r="H16" s="208"/>
      <c r="I16" s="215"/>
      <c r="J16" s="217"/>
      <c r="K16" s="219"/>
      <c r="L16" s="230"/>
      <c r="M16" s="192"/>
      <c r="N16" s="231"/>
      <c r="O16" s="233"/>
      <c r="P16" s="192"/>
      <c r="Q16" s="194"/>
      <c r="R16" s="195"/>
      <c r="S16" s="223"/>
      <c r="T16" s="224"/>
      <c r="U16" s="225"/>
      <c r="V16" s="223"/>
      <c r="W16" s="224"/>
      <c r="X16" s="225"/>
      <c r="Y16" s="223"/>
      <c r="Z16" s="224"/>
      <c r="AA16" s="227"/>
      <c r="AB16" s="204"/>
      <c r="AC16" s="210"/>
      <c r="AD16" s="228"/>
      <c r="AE16" s="228"/>
      <c r="AF16" s="228"/>
      <c r="AG16" s="228"/>
      <c r="AH16" s="228"/>
      <c r="AI16" s="228"/>
      <c r="AJ16" s="228"/>
      <c r="AK16" s="228"/>
      <c r="AL16" s="229"/>
    </row>
    <row r="17" spans="1:38" ht="13.5" thickBot="1">
      <c r="A17" s="235"/>
      <c r="B17" s="238"/>
      <c r="C17" s="241"/>
      <c r="D17" s="243"/>
      <c r="E17" s="206"/>
      <c r="F17" s="207"/>
      <c r="G17" s="207"/>
      <c r="H17" s="208"/>
      <c r="I17" s="91" t="s">
        <v>30</v>
      </c>
      <c r="J17" s="92" t="s">
        <v>30</v>
      </c>
      <c r="K17" s="93" t="s">
        <v>30</v>
      </c>
      <c r="L17" s="230"/>
      <c r="M17" s="192"/>
      <c r="N17" s="231"/>
      <c r="O17" s="233"/>
      <c r="P17" s="192"/>
      <c r="Q17" s="194"/>
      <c r="R17" s="195"/>
      <c r="S17" s="94" t="s">
        <v>32</v>
      </c>
      <c r="T17" s="95" t="s">
        <v>10</v>
      </c>
      <c r="U17" s="96" t="s">
        <v>11</v>
      </c>
      <c r="V17" s="94" t="s">
        <v>32</v>
      </c>
      <c r="W17" s="95" t="s">
        <v>10</v>
      </c>
      <c r="X17" s="96" t="s">
        <v>11</v>
      </c>
      <c r="Y17" s="94" t="s">
        <v>32</v>
      </c>
      <c r="Z17" s="95" t="s">
        <v>10</v>
      </c>
      <c r="AA17" s="97" t="s">
        <v>11</v>
      </c>
      <c r="AB17" s="205"/>
      <c r="AC17" s="211"/>
      <c r="AD17" s="129" t="s">
        <v>35</v>
      </c>
      <c r="AE17" s="129" t="s">
        <v>10</v>
      </c>
      <c r="AF17" s="119" t="s">
        <v>11</v>
      </c>
      <c r="AG17" s="129" t="s">
        <v>35</v>
      </c>
      <c r="AH17" s="129" t="s">
        <v>10</v>
      </c>
      <c r="AI17" s="119" t="s">
        <v>11</v>
      </c>
      <c r="AJ17" s="129" t="s">
        <v>35</v>
      </c>
      <c r="AK17" s="129" t="s">
        <v>10</v>
      </c>
      <c r="AL17" s="122" t="s">
        <v>11</v>
      </c>
    </row>
    <row r="18" spans="1:38" ht="13.5" thickBot="1">
      <c r="A18" s="236"/>
      <c r="B18" s="98" t="s">
        <v>12</v>
      </c>
      <c r="C18" s="98" t="s">
        <v>51</v>
      </c>
      <c r="D18" s="99">
        <v>1</v>
      </c>
      <c r="E18" s="100">
        <v>2</v>
      </c>
      <c r="F18" s="101">
        <v>3</v>
      </c>
      <c r="G18" s="101">
        <v>4</v>
      </c>
      <c r="H18" s="101">
        <v>5</v>
      </c>
      <c r="I18" s="101">
        <v>6</v>
      </c>
      <c r="J18" s="101">
        <v>7</v>
      </c>
      <c r="K18" s="102">
        <v>8</v>
      </c>
      <c r="L18" s="103">
        <v>9</v>
      </c>
      <c r="M18" s="101">
        <v>10</v>
      </c>
      <c r="N18" s="101">
        <v>11</v>
      </c>
      <c r="O18" s="101">
        <v>12</v>
      </c>
      <c r="P18" s="101">
        <v>13</v>
      </c>
      <c r="Q18" s="101">
        <v>14</v>
      </c>
      <c r="R18" s="101">
        <v>15</v>
      </c>
      <c r="S18" s="101">
        <v>16</v>
      </c>
      <c r="T18" s="101">
        <v>17</v>
      </c>
      <c r="U18" s="101">
        <v>18</v>
      </c>
      <c r="V18" s="101">
        <v>19</v>
      </c>
      <c r="W18" s="101">
        <v>20</v>
      </c>
      <c r="X18" s="101">
        <v>21</v>
      </c>
      <c r="Y18" s="101">
        <v>22</v>
      </c>
      <c r="Z18" s="101">
        <v>23</v>
      </c>
      <c r="AA18" s="102">
        <v>24</v>
      </c>
      <c r="AB18" s="103">
        <v>25</v>
      </c>
      <c r="AC18" s="101">
        <v>26</v>
      </c>
      <c r="AD18" s="101">
        <v>27</v>
      </c>
      <c r="AE18" s="101">
        <v>28</v>
      </c>
      <c r="AF18" s="120">
        <v>29</v>
      </c>
      <c r="AG18" s="101">
        <v>30</v>
      </c>
      <c r="AH18" s="101">
        <v>31</v>
      </c>
      <c r="AI18" s="120">
        <v>32</v>
      </c>
      <c r="AJ18" s="101">
        <v>33</v>
      </c>
      <c r="AK18" s="101">
        <v>34</v>
      </c>
      <c r="AL18" s="123">
        <v>35</v>
      </c>
    </row>
    <row r="19" spans="1:38" ht="15">
      <c r="A19" s="59">
        <v>1</v>
      </c>
      <c r="B19" s="75" t="s">
        <v>17</v>
      </c>
      <c r="C19" s="75" t="s">
        <v>142</v>
      </c>
      <c r="D19" s="82" t="s">
        <v>15</v>
      </c>
      <c r="E19" s="150">
        <v>56.53</v>
      </c>
      <c r="F19" s="4">
        <v>1.11</v>
      </c>
      <c r="G19" s="13">
        <f>E19*F19</f>
        <v>62.74830000000001</v>
      </c>
      <c r="H19" s="32" t="s">
        <v>31</v>
      </c>
      <c r="I19" s="32">
        <f>G19*1</f>
        <v>62.74830000000001</v>
      </c>
      <c r="J19" s="106">
        <f aca="true" t="shared" si="0" ref="J19:J25">G19*1</f>
        <v>62.74830000000001</v>
      </c>
      <c r="K19" s="62">
        <f aca="true" t="shared" si="1" ref="K19:K25">G19*1</f>
        <v>62.74830000000001</v>
      </c>
      <c r="L19" s="145">
        <v>56.53</v>
      </c>
      <c r="M19" s="14">
        <v>1.11</v>
      </c>
      <c r="N19" s="14">
        <v>0.01</v>
      </c>
      <c r="O19" s="147">
        <v>0.1158854</v>
      </c>
      <c r="P19" s="130">
        <f>N19*O19</f>
        <v>0.001158854</v>
      </c>
      <c r="Q19" s="15">
        <f aca="true" t="shared" si="2" ref="Q19:Q26">L19*M19</f>
        <v>62.74830000000001</v>
      </c>
      <c r="R19" s="16">
        <f>L19*P19</f>
        <v>0.06551001662</v>
      </c>
      <c r="S19" s="15">
        <f>Q19</f>
        <v>62.74830000000001</v>
      </c>
      <c r="T19" s="17">
        <f>R19*33</f>
        <v>2.1618305484600002</v>
      </c>
      <c r="U19" s="33">
        <f>S19+T19</f>
        <v>64.91013054846</v>
      </c>
      <c r="V19" s="40">
        <f>Q19</f>
        <v>62.74830000000001</v>
      </c>
      <c r="W19" s="41">
        <f>R19*21</f>
        <v>1.37571034902</v>
      </c>
      <c r="X19" s="42">
        <f>V19+W19</f>
        <v>64.12401034902001</v>
      </c>
      <c r="Y19" s="40">
        <f>Q19</f>
        <v>62.74830000000001</v>
      </c>
      <c r="Z19" s="41">
        <f>R19*20</f>
        <v>1.3102003324</v>
      </c>
      <c r="AA19" s="67">
        <f>Y19+Z19</f>
        <v>64.0585003324</v>
      </c>
      <c r="AB19" s="89">
        <f>L19/E19*100</f>
        <v>100</v>
      </c>
      <c r="AC19" s="44">
        <f>M19/F19*100</f>
        <v>100</v>
      </c>
      <c r="AD19" s="44">
        <f>S19/I19*100</f>
        <v>100</v>
      </c>
      <c r="AE19" s="44">
        <f>T19/I19*100</f>
        <v>3.445241621621622</v>
      </c>
      <c r="AF19" s="53">
        <f>U19/I19*100</f>
        <v>103.4452416216216</v>
      </c>
      <c r="AG19" s="44">
        <f aca="true" t="shared" si="3" ref="AG19:AG30">V19/J19*100</f>
        <v>100</v>
      </c>
      <c r="AH19" s="44">
        <f>W19/J19*100</f>
        <v>2.1924264864864864</v>
      </c>
      <c r="AI19" s="53">
        <f>X19/J19*100</f>
        <v>102.1924264864865</v>
      </c>
      <c r="AJ19" s="44">
        <f>Y19/K19*100</f>
        <v>100</v>
      </c>
      <c r="AK19" s="44">
        <f>Z19/K19*100</f>
        <v>2.0880252252252247</v>
      </c>
      <c r="AL19" s="125">
        <f>AA19/K19*100</f>
        <v>102.08802522522522</v>
      </c>
    </row>
    <row r="20" spans="1:38" ht="15">
      <c r="A20" s="57">
        <v>2</v>
      </c>
      <c r="B20" s="74" t="s">
        <v>18</v>
      </c>
      <c r="C20" s="75"/>
      <c r="D20" s="83" t="s">
        <v>15</v>
      </c>
      <c r="E20" s="150"/>
      <c r="F20" s="4"/>
      <c r="G20" s="4">
        <f aca="true" t="shared" si="4" ref="G20:G26">E20*F20</f>
        <v>0</v>
      </c>
      <c r="H20" s="5" t="s">
        <v>31</v>
      </c>
      <c r="I20" s="5">
        <f aca="true" t="shared" si="5" ref="I20:I25">G20*1</f>
        <v>0</v>
      </c>
      <c r="J20" s="105">
        <f t="shared" si="0"/>
        <v>0</v>
      </c>
      <c r="K20" s="61">
        <f t="shared" si="1"/>
        <v>0</v>
      </c>
      <c r="L20" s="145"/>
      <c r="M20" s="21"/>
      <c r="N20" s="8" t="s">
        <v>16</v>
      </c>
      <c r="O20" s="8" t="s">
        <v>16</v>
      </c>
      <c r="P20" s="130"/>
      <c r="Q20" s="22">
        <f t="shared" si="2"/>
        <v>0</v>
      </c>
      <c r="R20" s="16">
        <f>L20*P20</f>
        <v>0</v>
      </c>
      <c r="S20" s="15">
        <f>Q20</f>
        <v>0</v>
      </c>
      <c r="T20" s="17">
        <f>R20*33</f>
        <v>0</v>
      </c>
      <c r="U20" s="31">
        <f>S20+T20</f>
        <v>0</v>
      </c>
      <c r="V20" s="18">
        <f>Q20</f>
        <v>0</v>
      </c>
      <c r="W20" s="19">
        <f>R20*21</f>
        <v>0</v>
      </c>
      <c r="X20" s="20">
        <f>V20+W20</f>
        <v>0</v>
      </c>
      <c r="Y20" s="18">
        <f>Q20</f>
        <v>0</v>
      </c>
      <c r="Z20" s="19">
        <f>R20*20</f>
        <v>0</v>
      </c>
      <c r="AA20" s="69">
        <f>Y20+Z20</f>
        <v>0</v>
      </c>
      <c r="AB20" s="87" t="e">
        <f aca="true" t="shared" si="6" ref="AB20:AB26">L20/E20*100</f>
        <v>#DIV/0!</v>
      </c>
      <c r="AC20" s="43" t="e">
        <f aca="true" t="shared" si="7" ref="AC20:AC26">M20/F20*100</f>
        <v>#DIV/0!</v>
      </c>
      <c r="AD20" s="43" t="e">
        <f aca="true" t="shared" si="8" ref="AD20:AD30">S20/I20*100</f>
        <v>#DIV/0!</v>
      </c>
      <c r="AE20" s="43" t="e">
        <f aca="true" t="shared" si="9" ref="AE20:AE29">T20/I20*100</f>
        <v>#DIV/0!</v>
      </c>
      <c r="AF20" s="51" t="e">
        <f aca="true" t="shared" si="10" ref="AF20:AF30">U20/I20*100</f>
        <v>#DIV/0!</v>
      </c>
      <c r="AG20" s="43" t="e">
        <f t="shared" si="3"/>
        <v>#DIV/0!</v>
      </c>
      <c r="AH20" s="44" t="e">
        <f aca="true" t="shared" si="11" ref="AH20:AH30">W20/J20*100</f>
        <v>#DIV/0!</v>
      </c>
      <c r="AI20" s="51" t="e">
        <f aca="true" t="shared" si="12" ref="AI20:AI25">X20/K20*100</f>
        <v>#DIV/0!</v>
      </c>
      <c r="AJ20" s="44" t="e">
        <f aca="true" t="shared" si="13" ref="AJ20:AJ30">Y20/K20*100</f>
        <v>#DIV/0!</v>
      </c>
      <c r="AK20" s="44" t="e">
        <f aca="true" t="shared" si="14" ref="AK20:AK30">Z20/K20*100</f>
        <v>#DIV/0!</v>
      </c>
      <c r="AL20" s="125" t="e">
        <f aca="true" t="shared" si="15" ref="AL20:AL30">AA20/K20*100</f>
        <v>#DIV/0!</v>
      </c>
    </row>
    <row r="21" spans="1:38" ht="45">
      <c r="A21" s="57">
        <v>3</v>
      </c>
      <c r="B21" s="154" t="s">
        <v>55</v>
      </c>
      <c r="C21" s="76"/>
      <c r="D21" s="83" t="s">
        <v>15</v>
      </c>
      <c r="E21" s="158">
        <f>E22*E24+E23</f>
        <v>0</v>
      </c>
      <c r="F21" s="4"/>
      <c r="G21" s="4">
        <f t="shared" si="4"/>
        <v>0</v>
      </c>
      <c r="H21" s="5" t="s">
        <v>30</v>
      </c>
      <c r="I21" s="5">
        <f t="shared" si="5"/>
        <v>0</v>
      </c>
      <c r="J21" s="105">
        <f t="shared" si="0"/>
        <v>0</v>
      </c>
      <c r="K21" s="61">
        <f t="shared" si="1"/>
        <v>0</v>
      </c>
      <c r="L21" s="148">
        <f>L22*L24+L23</f>
        <v>0</v>
      </c>
      <c r="M21" s="21"/>
      <c r="N21" s="21"/>
      <c r="O21" s="147"/>
      <c r="P21" s="130">
        <f>N21*O21</f>
        <v>0</v>
      </c>
      <c r="Q21" s="22">
        <f t="shared" si="2"/>
        <v>0</v>
      </c>
      <c r="R21" s="16">
        <f>L21*P21</f>
        <v>0</v>
      </c>
      <c r="S21" s="15">
        <f>Q21</f>
        <v>0</v>
      </c>
      <c r="T21" s="17">
        <f>R21*33</f>
        <v>0</v>
      </c>
      <c r="U21" s="31">
        <f>S21+T21</f>
        <v>0</v>
      </c>
      <c r="V21" s="18">
        <f>Q21</f>
        <v>0</v>
      </c>
      <c r="W21" s="19">
        <f>R21*21</f>
        <v>0</v>
      </c>
      <c r="X21" s="20">
        <f>V21+W21</f>
        <v>0</v>
      </c>
      <c r="Y21" s="18">
        <f>Q21</f>
        <v>0</v>
      </c>
      <c r="Z21" s="19">
        <f>R21*20</f>
        <v>0</v>
      </c>
      <c r="AA21" s="69">
        <f>Y21+Z21</f>
        <v>0</v>
      </c>
      <c r="AB21" s="87" t="e">
        <f t="shared" si="6"/>
        <v>#DIV/0!</v>
      </c>
      <c r="AC21" s="43" t="e">
        <f t="shared" si="7"/>
        <v>#DIV/0!</v>
      </c>
      <c r="AD21" s="43" t="e">
        <f t="shared" si="8"/>
        <v>#DIV/0!</v>
      </c>
      <c r="AE21" s="43" t="e">
        <f t="shared" si="9"/>
        <v>#DIV/0!</v>
      </c>
      <c r="AF21" s="51" t="e">
        <f t="shared" si="10"/>
        <v>#DIV/0!</v>
      </c>
      <c r="AG21" s="43" t="e">
        <f t="shared" si="3"/>
        <v>#DIV/0!</v>
      </c>
      <c r="AH21" s="44" t="e">
        <f t="shared" si="11"/>
        <v>#DIV/0!</v>
      </c>
      <c r="AI21" s="51" t="e">
        <f t="shared" si="12"/>
        <v>#DIV/0!</v>
      </c>
      <c r="AJ21" s="44" t="e">
        <f t="shared" si="13"/>
        <v>#DIV/0!</v>
      </c>
      <c r="AK21" s="44" t="e">
        <f t="shared" si="14"/>
        <v>#DIV/0!</v>
      </c>
      <c r="AL21" s="125" t="e">
        <f t="shared" si="15"/>
        <v>#DIV/0!</v>
      </c>
    </row>
    <row r="22" spans="1:38" ht="15">
      <c r="A22" s="57"/>
      <c r="B22" s="156" t="s">
        <v>57</v>
      </c>
      <c r="C22" s="76"/>
      <c r="D22" s="83" t="s">
        <v>21</v>
      </c>
      <c r="E22" s="160"/>
      <c r="F22" s="4"/>
      <c r="G22" s="4"/>
      <c r="H22" s="5"/>
      <c r="I22" s="5"/>
      <c r="J22" s="105"/>
      <c r="K22" s="61"/>
      <c r="L22" s="160"/>
      <c r="M22" s="21"/>
      <c r="N22" s="21"/>
      <c r="O22" s="147"/>
      <c r="P22" s="130"/>
      <c r="Q22" s="22"/>
      <c r="R22" s="16"/>
      <c r="S22" s="15"/>
      <c r="T22" s="17"/>
      <c r="U22" s="31"/>
      <c r="V22" s="18"/>
      <c r="W22" s="19"/>
      <c r="X22" s="20"/>
      <c r="Y22" s="18"/>
      <c r="Z22" s="19"/>
      <c r="AA22" s="69"/>
      <c r="AB22" s="87"/>
      <c r="AC22" s="43"/>
      <c r="AD22" s="43"/>
      <c r="AE22" s="43"/>
      <c r="AF22" s="51"/>
      <c r="AG22" s="43"/>
      <c r="AH22" s="44"/>
      <c r="AI22" s="51"/>
      <c r="AJ22" s="44"/>
      <c r="AK22" s="44"/>
      <c r="AL22" s="125"/>
    </row>
    <row r="23" spans="1:38" ht="15">
      <c r="A23" s="57"/>
      <c r="B23" s="156" t="s">
        <v>58</v>
      </c>
      <c r="C23" s="76"/>
      <c r="D23" s="83" t="s">
        <v>15</v>
      </c>
      <c r="E23" s="160"/>
      <c r="F23" s="4"/>
      <c r="G23" s="4"/>
      <c r="H23" s="5"/>
      <c r="I23" s="5"/>
      <c r="J23" s="105"/>
      <c r="K23" s="61"/>
      <c r="L23" s="160"/>
      <c r="M23" s="21"/>
      <c r="N23" s="21"/>
      <c r="O23" s="147"/>
      <c r="P23" s="130"/>
      <c r="Q23" s="22"/>
      <c r="R23" s="16"/>
      <c r="S23" s="15"/>
      <c r="T23" s="17"/>
      <c r="U23" s="31"/>
      <c r="V23" s="18"/>
      <c r="W23" s="19"/>
      <c r="X23" s="20"/>
      <c r="Y23" s="18"/>
      <c r="Z23" s="19"/>
      <c r="AA23" s="69"/>
      <c r="AB23" s="87"/>
      <c r="AC23" s="43"/>
      <c r="AD23" s="43"/>
      <c r="AE23" s="43"/>
      <c r="AF23" s="51"/>
      <c r="AG23" s="43"/>
      <c r="AH23" s="44"/>
      <c r="AI23" s="51"/>
      <c r="AJ23" s="44"/>
      <c r="AK23" s="44"/>
      <c r="AL23" s="125"/>
    </row>
    <row r="24" spans="1:38" ht="25.5">
      <c r="A24" s="57"/>
      <c r="B24" s="157" t="s">
        <v>56</v>
      </c>
      <c r="C24" s="76"/>
      <c r="D24" s="83" t="s">
        <v>59</v>
      </c>
      <c r="E24" s="171"/>
      <c r="F24" s="4"/>
      <c r="G24" s="4"/>
      <c r="H24" s="5"/>
      <c r="I24" s="5"/>
      <c r="J24" s="105"/>
      <c r="K24" s="61"/>
      <c r="L24" s="171"/>
      <c r="M24" s="21"/>
      <c r="N24" s="21"/>
      <c r="O24" s="147"/>
      <c r="P24" s="130"/>
      <c r="Q24" s="22"/>
      <c r="R24" s="16"/>
      <c r="S24" s="15"/>
      <c r="T24" s="17"/>
      <c r="U24" s="31"/>
      <c r="V24" s="18"/>
      <c r="W24" s="19"/>
      <c r="X24" s="20"/>
      <c r="Y24" s="18"/>
      <c r="Z24" s="19"/>
      <c r="AA24" s="69"/>
      <c r="AB24" s="87"/>
      <c r="AC24" s="43"/>
      <c r="AD24" s="43"/>
      <c r="AE24" s="43"/>
      <c r="AF24" s="51"/>
      <c r="AG24" s="43"/>
      <c r="AH24" s="44"/>
      <c r="AI24" s="51"/>
      <c r="AJ24" s="44"/>
      <c r="AK24" s="44"/>
      <c r="AL24" s="125"/>
    </row>
    <row r="25" spans="1:38" ht="15">
      <c r="A25" s="57">
        <v>4</v>
      </c>
      <c r="B25" s="74" t="s">
        <v>19</v>
      </c>
      <c r="C25" s="75"/>
      <c r="D25" s="83" t="s">
        <v>15</v>
      </c>
      <c r="E25" s="150"/>
      <c r="F25" s="4"/>
      <c r="G25" s="4">
        <f t="shared" si="4"/>
        <v>0</v>
      </c>
      <c r="H25" s="5" t="s">
        <v>30</v>
      </c>
      <c r="I25" s="5">
        <f t="shared" si="5"/>
        <v>0</v>
      </c>
      <c r="J25" s="105">
        <f t="shared" si="0"/>
        <v>0</v>
      </c>
      <c r="K25" s="61">
        <f t="shared" si="1"/>
        <v>0</v>
      </c>
      <c r="L25" s="145"/>
      <c r="M25" s="21"/>
      <c r="N25" s="8" t="s">
        <v>16</v>
      </c>
      <c r="O25" s="8" t="s">
        <v>16</v>
      </c>
      <c r="P25" s="130"/>
      <c r="Q25" s="22">
        <f t="shared" si="2"/>
        <v>0</v>
      </c>
      <c r="R25" s="16">
        <f>L25*P25</f>
        <v>0</v>
      </c>
      <c r="S25" s="15">
        <f>Q25</f>
        <v>0</v>
      </c>
      <c r="T25" s="17">
        <f>R25*33</f>
        <v>0</v>
      </c>
      <c r="U25" s="31">
        <f>S25+T25</f>
        <v>0</v>
      </c>
      <c r="V25" s="18">
        <f>Q25</f>
        <v>0</v>
      </c>
      <c r="W25" s="19">
        <f>R25*21</f>
        <v>0</v>
      </c>
      <c r="X25" s="20">
        <f>V25+W25</f>
        <v>0</v>
      </c>
      <c r="Y25" s="18">
        <f>Q25</f>
        <v>0</v>
      </c>
      <c r="Z25" s="19">
        <f>R25*20</f>
        <v>0</v>
      </c>
      <c r="AA25" s="69">
        <f>Y25+Z25</f>
        <v>0</v>
      </c>
      <c r="AB25" s="87" t="e">
        <f t="shared" si="6"/>
        <v>#DIV/0!</v>
      </c>
      <c r="AC25" s="43" t="e">
        <f t="shared" si="7"/>
        <v>#DIV/0!</v>
      </c>
      <c r="AD25" s="43" t="e">
        <f t="shared" si="8"/>
        <v>#DIV/0!</v>
      </c>
      <c r="AE25" s="43" t="e">
        <f t="shared" si="9"/>
        <v>#DIV/0!</v>
      </c>
      <c r="AF25" s="51" t="e">
        <f t="shared" si="10"/>
        <v>#DIV/0!</v>
      </c>
      <c r="AG25" s="43" t="e">
        <f t="shared" si="3"/>
        <v>#DIV/0!</v>
      </c>
      <c r="AH25" s="44" t="e">
        <f t="shared" si="11"/>
        <v>#DIV/0!</v>
      </c>
      <c r="AI25" s="51" t="e">
        <f t="shared" si="12"/>
        <v>#DIV/0!</v>
      </c>
      <c r="AJ25" s="44" t="e">
        <f t="shared" si="13"/>
        <v>#DIV/0!</v>
      </c>
      <c r="AK25" s="44" t="e">
        <f t="shared" si="14"/>
        <v>#DIV/0!</v>
      </c>
      <c r="AL25" s="125" t="e">
        <f t="shared" si="15"/>
        <v>#DIV/0!</v>
      </c>
    </row>
    <row r="26" spans="1:38" ht="15.75">
      <c r="A26" s="57">
        <v>5</v>
      </c>
      <c r="B26" s="77" t="s">
        <v>20</v>
      </c>
      <c r="C26" s="74"/>
      <c r="D26" s="83" t="s">
        <v>21</v>
      </c>
      <c r="E26" s="150"/>
      <c r="F26" s="4"/>
      <c r="G26" s="4">
        <f t="shared" si="4"/>
        <v>0</v>
      </c>
      <c r="H26" s="6" t="s">
        <v>14</v>
      </c>
      <c r="I26" s="5">
        <f>G26*33</f>
        <v>0</v>
      </c>
      <c r="J26" s="105">
        <f>G26*21</f>
        <v>0</v>
      </c>
      <c r="K26" s="61">
        <f>G26*20</f>
        <v>0</v>
      </c>
      <c r="L26" s="146"/>
      <c r="M26" s="21">
        <f>F26</f>
        <v>0</v>
      </c>
      <c r="N26" s="8" t="s">
        <v>16</v>
      </c>
      <c r="O26" s="8" t="s">
        <v>16</v>
      </c>
      <c r="P26" s="130"/>
      <c r="Q26" s="22">
        <f t="shared" si="2"/>
        <v>0</v>
      </c>
      <c r="R26" s="16">
        <f>L26*P26</f>
        <v>0</v>
      </c>
      <c r="S26" s="22">
        <f>Q26*33</f>
        <v>0</v>
      </c>
      <c r="T26" s="17">
        <f>R26*33</f>
        <v>0</v>
      </c>
      <c r="U26" s="31">
        <f>S26+T26</f>
        <v>0</v>
      </c>
      <c r="V26" s="18">
        <f>Q26*21</f>
        <v>0</v>
      </c>
      <c r="W26" s="19">
        <f>R26*21</f>
        <v>0</v>
      </c>
      <c r="X26" s="20">
        <f>V26+W26</f>
        <v>0</v>
      </c>
      <c r="Y26" s="18">
        <f>Q26*20</f>
        <v>0</v>
      </c>
      <c r="Z26" s="19">
        <f>R26*20</f>
        <v>0</v>
      </c>
      <c r="AA26" s="69">
        <f>Y26+Z26</f>
        <v>0</v>
      </c>
      <c r="AB26" s="87" t="e">
        <f t="shared" si="6"/>
        <v>#DIV/0!</v>
      </c>
      <c r="AC26" s="43" t="e">
        <f t="shared" si="7"/>
        <v>#DIV/0!</v>
      </c>
      <c r="AD26" s="43" t="e">
        <f t="shared" si="8"/>
        <v>#DIV/0!</v>
      </c>
      <c r="AE26" s="43" t="e">
        <f t="shared" si="9"/>
        <v>#DIV/0!</v>
      </c>
      <c r="AF26" s="51" t="e">
        <f t="shared" si="10"/>
        <v>#DIV/0!</v>
      </c>
      <c r="AG26" s="43" t="e">
        <f t="shared" si="3"/>
        <v>#DIV/0!</v>
      </c>
      <c r="AH26" s="44" t="e">
        <f t="shared" si="11"/>
        <v>#DIV/0!</v>
      </c>
      <c r="AI26" s="51" t="e">
        <f>X26/J26*100</f>
        <v>#DIV/0!</v>
      </c>
      <c r="AJ26" s="44" t="e">
        <f t="shared" si="13"/>
        <v>#DIV/0!</v>
      </c>
      <c r="AK26" s="44" t="e">
        <f t="shared" si="14"/>
        <v>#DIV/0!</v>
      </c>
      <c r="AL26" s="125" t="e">
        <f t="shared" si="15"/>
        <v>#DIV/0!</v>
      </c>
    </row>
    <row r="27" spans="1:38" ht="45">
      <c r="A27" s="57">
        <v>6</v>
      </c>
      <c r="B27" s="74" t="s">
        <v>22</v>
      </c>
      <c r="C27" s="78" t="s">
        <v>119</v>
      </c>
      <c r="D27" s="83"/>
      <c r="E27" s="150">
        <f>L27</f>
        <v>0</v>
      </c>
      <c r="F27" s="4"/>
      <c r="G27" s="4"/>
      <c r="H27" s="5" t="s">
        <v>30</v>
      </c>
      <c r="I27" s="22">
        <f>I28+I29</f>
        <v>1856.6892676979999</v>
      </c>
      <c r="J27" s="105">
        <f>J28+J29</f>
        <v>1232.8105456259998</v>
      </c>
      <c r="K27" s="104">
        <f>K28+K29</f>
        <v>1180.82065212</v>
      </c>
      <c r="L27" s="68"/>
      <c r="M27" s="21"/>
      <c r="N27" s="21"/>
      <c r="O27" s="23"/>
      <c r="P27" s="130"/>
      <c r="Q27" s="22"/>
      <c r="R27" s="16"/>
      <c r="S27" s="24">
        <f>S28+S29</f>
        <v>1856.6892676979999</v>
      </c>
      <c r="T27" s="25"/>
      <c r="U27" s="31">
        <f>S27</f>
        <v>1856.6892676979999</v>
      </c>
      <c r="V27" s="26">
        <f>V28+V29</f>
        <v>1232.8105456259998</v>
      </c>
      <c r="W27" s="19"/>
      <c r="X27" s="20">
        <f>V27</f>
        <v>1232.8105456259998</v>
      </c>
      <c r="Y27" s="18">
        <f>Y28+Y29</f>
        <v>1180.82065212</v>
      </c>
      <c r="Z27" s="11"/>
      <c r="AA27" s="69">
        <f>Y27</f>
        <v>1180.82065212</v>
      </c>
      <c r="AB27" s="87"/>
      <c r="AC27" s="43"/>
      <c r="AD27" s="43">
        <f t="shared" si="8"/>
        <v>100</v>
      </c>
      <c r="AE27" s="43">
        <f t="shared" si="9"/>
        <v>0</v>
      </c>
      <c r="AF27" s="51">
        <f t="shared" si="10"/>
        <v>100</v>
      </c>
      <c r="AG27" s="43">
        <f t="shared" si="3"/>
        <v>100</v>
      </c>
      <c r="AH27" s="44">
        <f t="shared" si="11"/>
        <v>0</v>
      </c>
      <c r="AI27" s="51">
        <f>X27/J27*100</f>
        <v>100</v>
      </c>
      <c r="AJ27" s="44">
        <f t="shared" si="13"/>
        <v>100</v>
      </c>
      <c r="AK27" s="44">
        <f t="shared" si="14"/>
        <v>0</v>
      </c>
      <c r="AL27" s="125">
        <f t="shared" si="15"/>
        <v>100</v>
      </c>
    </row>
    <row r="28" spans="1:38" ht="30">
      <c r="A28" s="57"/>
      <c r="B28" s="78" t="s">
        <v>23</v>
      </c>
      <c r="C28" s="78"/>
      <c r="D28" s="84" t="s">
        <v>24</v>
      </c>
      <c r="E28" s="159">
        <v>5.05458</v>
      </c>
      <c r="F28" s="4">
        <v>27.9</v>
      </c>
      <c r="G28" s="4">
        <f>E28*F28</f>
        <v>141.02278199999998</v>
      </c>
      <c r="H28" s="5" t="s">
        <v>30</v>
      </c>
      <c r="I28" s="22">
        <f>G28*1</f>
        <v>141.02278199999998</v>
      </c>
      <c r="J28" s="105">
        <f>G28*1</f>
        <v>141.02278199999998</v>
      </c>
      <c r="K28" s="104">
        <f>G28*1</f>
        <v>141.02278199999998</v>
      </c>
      <c r="L28" s="159">
        <v>5.05458</v>
      </c>
      <c r="M28" s="21">
        <v>27.9</v>
      </c>
      <c r="N28" s="8" t="s">
        <v>16</v>
      </c>
      <c r="O28" s="8" t="s">
        <v>16</v>
      </c>
      <c r="P28" s="131" t="s">
        <v>16</v>
      </c>
      <c r="Q28" s="22">
        <f>L28*M28</f>
        <v>141.02278199999998</v>
      </c>
      <c r="R28" s="9" t="s">
        <v>16</v>
      </c>
      <c r="S28" s="22">
        <f>Q28</f>
        <v>141.02278199999998</v>
      </c>
      <c r="T28" s="27"/>
      <c r="U28" s="31">
        <f>S28</f>
        <v>141.02278199999998</v>
      </c>
      <c r="V28" s="18">
        <f>Q28</f>
        <v>141.02278199999998</v>
      </c>
      <c r="W28" s="11"/>
      <c r="X28" s="20">
        <f>V28</f>
        <v>141.02278199999998</v>
      </c>
      <c r="Y28" s="18">
        <f>Q28</f>
        <v>141.02278199999998</v>
      </c>
      <c r="Z28" s="11"/>
      <c r="AA28" s="69">
        <f>Y28</f>
        <v>141.02278199999998</v>
      </c>
      <c r="AB28" s="87">
        <f aca="true" t="shared" si="16" ref="AB28:AC32">L28/E28*100</f>
        <v>100</v>
      </c>
      <c r="AC28" s="43">
        <f t="shared" si="16"/>
        <v>100</v>
      </c>
      <c r="AD28" s="43">
        <f t="shared" si="8"/>
        <v>100</v>
      </c>
      <c r="AE28" s="43">
        <f t="shared" si="9"/>
        <v>0</v>
      </c>
      <c r="AF28" s="51">
        <f t="shared" si="10"/>
        <v>100</v>
      </c>
      <c r="AG28" s="43">
        <f t="shared" si="3"/>
        <v>100</v>
      </c>
      <c r="AH28" s="44">
        <f t="shared" si="11"/>
        <v>0</v>
      </c>
      <c r="AI28" s="51">
        <f>X28/J28*100</f>
        <v>100</v>
      </c>
      <c r="AJ28" s="44">
        <f t="shared" si="13"/>
        <v>100</v>
      </c>
      <c r="AK28" s="44">
        <f t="shared" si="14"/>
        <v>0</v>
      </c>
      <c r="AL28" s="125">
        <f t="shared" si="15"/>
        <v>100</v>
      </c>
    </row>
    <row r="29" spans="1:38" ht="15">
      <c r="A29" s="57"/>
      <c r="B29" s="79" t="s">
        <v>34</v>
      </c>
      <c r="C29" s="79"/>
      <c r="D29" s="83" t="s">
        <v>25</v>
      </c>
      <c r="E29" s="159">
        <v>5.05458</v>
      </c>
      <c r="F29" s="180">
        <v>10.2857</v>
      </c>
      <c r="G29" s="4">
        <f>E29*F29</f>
        <v>51.989893505999994</v>
      </c>
      <c r="H29" s="5" t="s">
        <v>13</v>
      </c>
      <c r="I29" s="5">
        <f>G29*33</f>
        <v>1715.6664856979999</v>
      </c>
      <c r="J29" s="30">
        <f>G29*21</f>
        <v>1091.7877636259998</v>
      </c>
      <c r="K29" s="61">
        <f>G29*20</f>
        <v>1039.79787012</v>
      </c>
      <c r="L29" s="159">
        <v>5.05458</v>
      </c>
      <c r="M29" s="181">
        <v>10.2857</v>
      </c>
      <c r="N29" s="8" t="s">
        <v>16</v>
      </c>
      <c r="O29" s="8" t="s">
        <v>16</v>
      </c>
      <c r="P29" s="131" t="s">
        <v>16</v>
      </c>
      <c r="Q29" s="22">
        <f>L29*M29</f>
        <v>51.989893505999994</v>
      </c>
      <c r="R29" s="9" t="s">
        <v>16</v>
      </c>
      <c r="S29" s="22">
        <f>Q29*33</f>
        <v>1715.6664856979999</v>
      </c>
      <c r="T29" s="27"/>
      <c r="U29" s="31">
        <f>S29</f>
        <v>1715.6664856979999</v>
      </c>
      <c r="V29" s="10">
        <f>Q29*21</f>
        <v>1091.7877636259998</v>
      </c>
      <c r="W29" s="11"/>
      <c r="X29" s="12">
        <f>V29</f>
        <v>1091.7877636259998</v>
      </c>
      <c r="Y29" s="10">
        <f>Q29*20</f>
        <v>1039.79787012</v>
      </c>
      <c r="Z29" s="11"/>
      <c r="AA29" s="65">
        <f>Y29</f>
        <v>1039.79787012</v>
      </c>
      <c r="AB29" s="90">
        <f t="shared" si="16"/>
        <v>100</v>
      </c>
      <c r="AC29" s="49">
        <f t="shared" si="16"/>
        <v>100</v>
      </c>
      <c r="AD29" s="49">
        <f t="shared" si="8"/>
        <v>100</v>
      </c>
      <c r="AE29" s="49">
        <f t="shared" si="9"/>
        <v>0</v>
      </c>
      <c r="AF29" s="54">
        <f t="shared" si="10"/>
        <v>100</v>
      </c>
      <c r="AG29" s="49">
        <f t="shared" si="3"/>
        <v>100</v>
      </c>
      <c r="AH29" s="50">
        <f t="shared" si="11"/>
        <v>0</v>
      </c>
      <c r="AI29" s="51"/>
      <c r="AJ29" s="50">
        <f t="shared" si="13"/>
        <v>100</v>
      </c>
      <c r="AK29" s="50">
        <f t="shared" si="14"/>
        <v>0</v>
      </c>
      <c r="AL29" s="126">
        <f t="shared" si="15"/>
        <v>100</v>
      </c>
    </row>
    <row r="30" spans="1:38" ht="15">
      <c r="A30" s="57">
        <v>7</v>
      </c>
      <c r="B30" s="80" t="s">
        <v>36</v>
      </c>
      <c r="C30" s="80" t="s">
        <v>143</v>
      </c>
      <c r="D30" s="83" t="s">
        <v>26</v>
      </c>
      <c r="E30" s="179">
        <v>2.53</v>
      </c>
      <c r="F30" s="4">
        <v>142</v>
      </c>
      <c r="G30" s="4">
        <f>E30*F30</f>
        <v>359.26</v>
      </c>
      <c r="H30" s="5" t="s">
        <v>30</v>
      </c>
      <c r="I30" s="5">
        <f>G30</f>
        <v>359.26</v>
      </c>
      <c r="J30" s="30">
        <f>G31</f>
        <v>222.64</v>
      </c>
      <c r="K30" s="61">
        <f>G32</f>
        <v>139.14999999999998</v>
      </c>
      <c r="L30" s="179">
        <v>2.53</v>
      </c>
      <c r="M30" s="21">
        <v>142</v>
      </c>
      <c r="N30" s="8">
        <v>0.12</v>
      </c>
      <c r="O30" s="147">
        <v>0.1158854</v>
      </c>
      <c r="P30" s="132">
        <f>N30*O30</f>
        <v>0.013906248</v>
      </c>
      <c r="Q30" s="22">
        <f>L30*M30</f>
        <v>359.26</v>
      </c>
      <c r="R30" s="28">
        <f>L30*P30</f>
        <v>0.03518280744</v>
      </c>
      <c r="S30" s="22">
        <f>Q30</f>
        <v>359.26</v>
      </c>
      <c r="T30" s="27">
        <f>R30*33</f>
        <v>1.16103264552</v>
      </c>
      <c r="U30" s="31">
        <f>S30+T30</f>
        <v>360.42103264552</v>
      </c>
      <c r="V30" s="18">
        <f>Q31</f>
        <v>222.64</v>
      </c>
      <c r="W30" s="19">
        <f>R30*21</f>
        <v>0.73883895624</v>
      </c>
      <c r="X30" s="20">
        <f>V30+W30</f>
        <v>223.37883895623997</v>
      </c>
      <c r="Y30" s="18">
        <f>Q32</f>
        <v>139.14999999999998</v>
      </c>
      <c r="Z30" s="19">
        <f>R30*20</f>
        <v>0.7036561487999999</v>
      </c>
      <c r="AA30" s="69">
        <f>Y30+Z30</f>
        <v>139.85365614879998</v>
      </c>
      <c r="AB30" s="87">
        <f t="shared" si="16"/>
        <v>100</v>
      </c>
      <c r="AC30" s="43">
        <f t="shared" si="16"/>
        <v>100</v>
      </c>
      <c r="AD30" s="43">
        <f t="shared" si="8"/>
        <v>100</v>
      </c>
      <c r="AE30" s="43">
        <f>T30/G30*100</f>
        <v>0.3231733690140845</v>
      </c>
      <c r="AF30" s="51">
        <f t="shared" si="10"/>
        <v>100.32317336901409</v>
      </c>
      <c r="AG30" s="43">
        <f t="shared" si="3"/>
        <v>100</v>
      </c>
      <c r="AH30" s="44">
        <f t="shared" si="11"/>
        <v>0.3318536454545455</v>
      </c>
      <c r="AI30" s="51">
        <f>X30/J30*100</f>
        <v>100.33185364545454</v>
      </c>
      <c r="AJ30" s="44">
        <f t="shared" si="13"/>
        <v>100</v>
      </c>
      <c r="AK30" s="44">
        <f t="shared" si="14"/>
        <v>0.5056817454545455</v>
      </c>
      <c r="AL30" s="125">
        <f t="shared" si="15"/>
        <v>100.50568174545455</v>
      </c>
    </row>
    <row r="31" spans="1:38" ht="15">
      <c r="A31" s="57"/>
      <c r="B31" s="80" t="s">
        <v>27</v>
      </c>
      <c r="C31" s="178"/>
      <c r="D31" s="83" t="s">
        <v>26</v>
      </c>
      <c r="E31" s="60">
        <v>2.53</v>
      </c>
      <c r="F31" s="29">
        <v>88</v>
      </c>
      <c r="G31" s="4">
        <f>E31*F31</f>
        <v>222.64</v>
      </c>
      <c r="H31" s="5" t="s">
        <v>30</v>
      </c>
      <c r="I31" s="5"/>
      <c r="J31" s="56"/>
      <c r="K31" s="61"/>
      <c r="L31" s="60">
        <v>2.53</v>
      </c>
      <c r="M31" s="21">
        <v>88</v>
      </c>
      <c r="N31" s="8"/>
      <c r="O31" s="147"/>
      <c r="P31" s="8"/>
      <c r="Q31" s="22">
        <f>L30*M31</f>
        <v>222.64</v>
      </c>
      <c r="R31" s="9"/>
      <c r="S31" s="5"/>
      <c r="T31" s="27"/>
      <c r="U31" s="31"/>
      <c r="V31" s="18"/>
      <c r="W31" s="11"/>
      <c r="X31" s="12"/>
      <c r="Y31" s="10"/>
      <c r="Z31" s="11"/>
      <c r="AA31" s="65"/>
      <c r="AB31" s="87">
        <f t="shared" si="16"/>
        <v>100</v>
      </c>
      <c r="AC31" s="43">
        <f t="shared" si="16"/>
        <v>100</v>
      </c>
      <c r="AD31" s="43"/>
      <c r="AE31" s="43"/>
      <c r="AF31" s="51"/>
      <c r="AG31" s="43"/>
      <c r="AH31" s="43"/>
      <c r="AI31" s="51"/>
      <c r="AJ31" s="43"/>
      <c r="AK31" s="43"/>
      <c r="AL31" s="124"/>
    </row>
    <row r="32" spans="1:38" ht="15.75" thickBot="1">
      <c r="A32" s="58"/>
      <c r="B32" s="107" t="s">
        <v>28</v>
      </c>
      <c r="C32" s="107"/>
      <c r="D32" s="108" t="s">
        <v>26</v>
      </c>
      <c r="E32" s="151">
        <v>2.53</v>
      </c>
      <c r="F32" s="7">
        <v>55</v>
      </c>
      <c r="G32" s="7">
        <f>E32*F32</f>
        <v>139.14999999999998</v>
      </c>
      <c r="H32" s="34" t="s">
        <v>30</v>
      </c>
      <c r="I32" s="109"/>
      <c r="J32" s="110"/>
      <c r="K32" s="111"/>
      <c r="L32" s="151">
        <v>2.53</v>
      </c>
      <c r="M32" s="112">
        <v>55</v>
      </c>
      <c r="N32" s="35"/>
      <c r="O32" s="149"/>
      <c r="P32" s="113"/>
      <c r="Q32" s="114">
        <f>L30*M32</f>
        <v>139.14999999999998</v>
      </c>
      <c r="R32" s="115"/>
      <c r="S32" s="116"/>
      <c r="T32" s="117"/>
      <c r="U32" s="36"/>
      <c r="V32" s="37"/>
      <c r="W32" s="38"/>
      <c r="X32" s="39"/>
      <c r="Y32" s="37"/>
      <c r="Z32" s="38"/>
      <c r="AA32" s="66"/>
      <c r="AB32" s="88">
        <f t="shared" si="16"/>
        <v>100</v>
      </c>
      <c r="AC32" s="45">
        <f t="shared" si="16"/>
        <v>100</v>
      </c>
      <c r="AD32" s="46"/>
      <c r="AE32" s="45"/>
      <c r="AF32" s="121"/>
      <c r="AG32" s="45"/>
      <c r="AH32" s="118"/>
      <c r="AI32" s="52"/>
      <c r="AJ32" s="118"/>
      <c r="AK32" s="118"/>
      <c r="AL32" s="127"/>
    </row>
    <row r="33" spans="1:38" ht="15">
      <c r="A33" s="85"/>
      <c r="B33" s="133" t="s">
        <v>60</v>
      </c>
      <c r="C33" s="133"/>
      <c r="D33" s="155" t="s">
        <v>61</v>
      </c>
      <c r="E33" s="134"/>
      <c r="F33" s="135"/>
      <c r="G33" s="135"/>
      <c r="H33" s="135"/>
      <c r="I33" s="137">
        <f>I19+I20+I21+I25+I26+I27+I30</f>
        <v>2278.697567698</v>
      </c>
      <c r="J33" s="137">
        <f>J19+J20+J21+J25+J26+J27+J30</f>
        <v>1518.1988456259996</v>
      </c>
      <c r="K33" s="138">
        <f>K19+K20+K21+K25+K26+K27+K30</f>
        <v>1382.7189521199998</v>
      </c>
      <c r="L33" s="139"/>
      <c r="M33" s="137"/>
      <c r="N33" s="140"/>
      <c r="O33" s="141"/>
      <c r="P33" s="141"/>
      <c r="Q33" s="136"/>
      <c r="R33" s="136"/>
      <c r="S33" s="137">
        <f aca="true" t="shared" si="17" ref="S33:AA33">S19+S20+S21+S25+S26+S27+S30</f>
        <v>2278.697567698</v>
      </c>
      <c r="T33" s="137">
        <f t="shared" si="17"/>
        <v>3.32286319398</v>
      </c>
      <c r="U33" s="142">
        <f t="shared" si="17"/>
        <v>2282.02043089198</v>
      </c>
      <c r="V33" s="137">
        <f t="shared" si="17"/>
        <v>1518.1988456259996</v>
      </c>
      <c r="W33" s="143">
        <f t="shared" si="17"/>
        <v>2.1145493052599997</v>
      </c>
      <c r="X33" s="142">
        <f t="shared" si="17"/>
        <v>1520.3133949312596</v>
      </c>
      <c r="Y33" s="137">
        <f t="shared" si="17"/>
        <v>1382.7189521199998</v>
      </c>
      <c r="Z33" s="143">
        <f t="shared" si="17"/>
        <v>2.0138564812</v>
      </c>
      <c r="AA33" s="144">
        <f t="shared" si="17"/>
        <v>1384.7328086011998</v>
      </c>
      <c r="AB33" s="87"/>
      <c r="AC33" s="43"/>
      <c r="AD33" s="47">
        <f>S33/I33*100</f>
        <v>100</v>
      </c>
      <c r="AE33" s="47">
        <f>T33/I33*100</f>
        <v>0.14582291397874458</v>
      </c>
      <c r="AF33" s="55">
        <f>U33/I33*100</f>
        <v>100.14582291397875</v>
      </c>
      <c r="AG33" s="47">
        <f>V33/J33*100</f>
        <v>100</v>
      </c>
      <c r="AH33" s="48">
        <f>W33/J33*100</f>
        <v>0.1392801286440253</v>
      </c>
      <c r="AI33" s="55">
        <f>X33/J33*100</f>
        <v>100.13928012864402</v>
      </c>
      <c r="AJ33" s="48">
        <f>Y33/K33*100</f>
        <v>100</v>
      </c>
      <c r="AK33" s="48">
        <f>Z33/K33*100</f>
        <v>0.1456446719061985</v>
      </c>
      <c r="AL33" s="128">
        <f>AA33/K33*100</f>
        <v>100.14564467190621</v>
      </c>
    </row>
    <row r="34" spans="1:38" ht="13.5" thickBot="1">
      <c r="A34" s="86"/>
      <c r="B34" s="81" t="s">
        <v>50</v>
      </c>
      <c r="C34" s="81"/>
      <c r="D34" s="81" t="s">
        <v>61</v>
      </c>
      <c r="E34" s="73"/>
      <c r="F34" s="46"/>
      <c r="G34" s="46"/>
      <c r="H34" s="46"/>
      <c r="I34" s="63">
        <f>I33*1</f>
        <v>2278.697567698</v>
      </c>
      <c r="J34" s="63">
        <f>J33*2</f>
        <v>3036.3976912519993</v>
      </c>
      <c r="K34" s="64">
        <f>K33*3</f>
        <v>4148.156856359999</v>
      </c>
      <c r="L34" s="70"/>
      <c r="M34" s="46"/>
      <c r="N34" s="46"/>
      <c r="O34" s="46"/>
      <c r="P34" s="46"/>
      <c r="Q34" s="46"/>
      <c r="R34" s="46"/>
      <c r="S34" s="45">
        <f>S33*1</f>
        <v>2278.697567698</v>
      </c>
      <c r="T34" s="45">
        <f>T33*1</f>
        <v>3.32286319398</v>
      </c>
      <c r="U34" s="71">
        <f>U33*1</f>
        <v>2282.02043089198</v>
      </c>
      <c r="V34" s="45">
        <f>V33*2</f>
        <v>3036.3976912519993</v>
      </c>
      <c r="W34" s="45">
        <f>W33*2</f>
        <v>4.2290986105199995</v>
      </c>
      <c r="X34" s="71">
        <f>X33*2</f>
        <v>3040.626789862519</v>
      </c>
      <c r="Y34" s="45">
        <f>Y33*3</f>
        <v>4148.156856359999</v>
      </c>
      <c r="Z34" s="45">
        <f>Z33*3</f>
        <v>6.0415694436</v>
      </c>
      <c r="AA34" s="72">
        <f>AA33*3</f>
        <v>4154.198425803599</v>
      </c>
      <c r="AB34" s="88"/>
      <c r="AC34" s="46"/>
      <c r="AD34" s="45"/>
      <c r="AE34" s="45"/>
      <c r="AF34" s="71">
        <f>U34/I34*100</f>
        <v>100.14582291397875</v>
      </c>
      <c r="AG34" s="46"/>
      <c r="AH34" s="46"/>
      <c r="AI34" s="71">
        <f>X34/J34*100</f>
        <v>100.13928012864402</v>
      </c>
      <c r="AJ34" s="46"/>
      <c r="AK34" s="46"/>
      <c r="AL34" s="72">
        <f>AA34/K34*100</f>
        <v>100.14564467190618</v>
      </c>
    </row>
    <row r="36" spans="4:9" ht="13.5" thickBot="1">
      <c r="D36" s="1"/>
      <c r="E36" s="1"/>
      <c r="F36" s="1"/>
      <c r="G36" s="1"/>
      <c r="H36" s="1"/>
      <c r="I36" s="1"/>
    </row>
    <row r="37" spans="1:38" ht="21" customHeight="1" thickBot="1">
      <c r="A37" s="234" t="s">
        <v>0</v>
      </c>
      <c r="B37" s="237" t="s">
        <v>1</v>
      </c>
      <c r="C37" s="239" t="s">
        <v>115</v>
      </c>
      <c r="D37" s="242" t="s">
        <v>2</v>
      </c>
      <c r="E37" s="244" t="s">
        <v>46</v>
      </c>
      <c r="F37" s="244"/>
      <c r="G37" s="244"/>
      <c r="H37" s="244"/>
      <c r="I37" s="244"/>
      <c r="J37" s="244"/>
      <c r="K37" s="245"/>
      <c r="L37" s="249" t="s">
        <v>94</v>
      </c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1"/>
      <c r="AB37" s="252" t="s">
        <v>33</v>
      </c>
      <c r="AC37" s="253"/>
      <c r="AD37" s="253"/>
      <c r="AE37" s="253"/>
      <c r="AF37" s="253"/>
      <c r="AG37" s="253"/>
      <c r="AH37" s="253"/>
      <c r="AI37" s="253"/>
      <c r="AJ37" s="253"/>
      <c r="AK37" s="253"/>
      <c r="AL37" s="254"/>
    </row>
    <row r="38" spans="1:38" ht="12.75" customHeight="1">
      <c r="A38" s="235"/>
      <c r="B38" s="238"/>
      <c r="C38" s="240"/>
      <c r="D38" s="243"/>
      <c r="E38" s="206" t="s">
        <v>3</v>
      </c>
      <c r="F38" s="207" t="s">
        <v>37</v>
      </c>
      <c r="G38" s="207" t="s">
        <v>38</v>
      </c>
      <c r="H38" s="208" t="s">
        <v>29</v>
      </c>
      <c r="I38" s="246" t="s">
        <v>48</v>
      </c>
      <c r="J38" s="247"/>
      <c r="K38" s="248"/>
      <c r="L38" s="230" t="s">
        <v>3</v>
      </c>
      <c r="M38" s="192" t="s">
        <v>37</v>
      </c>
      <c r="N38" s="231" t="s">
        <v>4</v>
      </c>
      <c r="O38" s="232" t="s">
        <v>39</v>
      </c>
      <c r="P38" s="192" t="s">
        <v>5</v>
      </c>
      <c r="Q38" s="193" t="s">
        <v>40</v>
      </c>
      <c r="R38" s="195" t="s">
        <v>6</v>
      </c>
      <c r="S38" s="196" t="s">
        <v>49</v>
      </c>
      <c r="T38" s="197"/>
      <c r="U38" s="197"/>
      <c r="V38" s="197"/>
      <c r="W38" s="197"/>
      <c r="X38" s="197"/>
      <c r="Y38" s="197"/>
      <c r="Z38" s="197"/>
      <c r="AA38" s="198"/>
      <c r="AB38" s="203" t="s">
        <v>41</v>
      </c>
      <c r="AC38" s="209" t="s">
        <v>42</v>
      </c>
      <c r="AD38" s="212" t="s">
        <v>54</v>
      </c>
      <c r="AE38" s="212"/>
      <c r="AF38" s="212"/>
      <c r="AG38" s="212"/>
      <c r="AH38" s="212"/>
      <c r="AI38" s="212"/>
      <c r="AJ38" s="212"/>
      <c r="AK38" s="212"/>
      <c r="AL38" s="213"/>
    </row>
    <row r="39" spans="1:38" ht="24" customHeight="1">
      <c r="A39" s="235"/>
      <c r="B39" s="238"/>
      <c r="C39" s="240"/>
      <c r="D39" s="243"/>
      <c r="E39" s="206"/>
      <c r="F39" s="207"/>
      <c r="G39" s="207"/>
      <c r="H39" s="208"/>
      <c r="I39" s="214" t="s">
        <v>43</v>
      </c>
      <c r="J39" s="216" t="s">
        <v>45</v>
      </c>
      <c r="K39" s="218" t="s">
        <v>44</v>
      </c>
      <c r="L39" s="230"/>
      <c r="M39" s="192"/>
      <c r="N39" s="231"/>
      <c r="O39" s="233"/>
      <c r="P39" s="192"/>
      <c r="Q39" s="194"/>
      <c r="R39" s="195"/>
      <c r="S39" s="220" t="s">
        <v>7</v>
      </c>
      <c r="T39" s="221"/>
      <c r="U39" s="222"/>
      <c r="V39" s="220" t="s">
        <v>8</v>
      </c>
      <c r="W39" s="221"/>
      <c r="X39" s="222"/>
      <c r="Y39" s="220" t="s">
        <v>9</v>
      </c>
      <c r="Z39" s="221"/>
      <c r="AA39" s="226"/>
      <c r="AB39" s="204"/>
      <c r="AC39" s="210"/>
      <c r="AD39" s="228" t="s">
        <v>7</v>
      </c>
      <c r="AE39" s="228"/>
      <c r="AF39" s="228"/>
      <c r="AG39" s="228" t="s">
        <v>8</v>
      </c>
      <c r="AH39" s="228"/>
      <c r="AI39" s="228"/>
      <c r="AJ39" s="228" t="s">
        <v>9</v>
      </c>
      <c r="AK39" s="228"/>
      <c r="AL39" s="229"/>
    </row>
    <row r="40" spans="1:38" ht="54.75" customHeight="1">
      <c r="A40" s="235"/>
      <c r="B40" s="238"/>
      <c r="C40" s="240"/>
      <c r="D40" s="243"/>
      <c r="E40" s="206"/>
      <c r="F40" s="207"/>
      <c r="G40" s="207"/>
      <c r="H40" s="208"/>
      <c r="I40" s="215"/>
      <c r="J40" s="217"/>
      <c r="K40" s="219"/>
      <c r="L40" s="230"/>
      <c r="M40" s="192"/>
      <c r="N40" s="231"/>
      <c r="O40" s="233"/>
      <c r="P40" s="192"/>
      <c r="Q40" s="194"/>
      <c r="R40" s="195"/>
      <c r="S40" s="223"/>
      <c r="T40" s="224"/>
      <c r="U40" s="225"/>
      <c r="V40" s="223"/>
      <c r="W40" s="224"/>
      <c r="X40" s="225"/>
      <c r="Y40" s="223"/>
      <c r="Z40" s="224"/>
      <c r="AA40" s="227"/>
      <c r="AB40" s="204"/>
      <c r="AC40" s="210"/>
      <c r="AD40" s="228"/>
      <c r="AE40" s="228"/>
      <c r="AF40" s="228"/>
      <c r="AG40" s="228"/>
      <c r="AH40" s="228"/>
      <c r="AI40" s="228"/>
      <c r="AJ40" s="228"/>
      <c r="AK40" s="228"/>
      <c r="AL40" s="229"/>
    </row>
    <row r="41" spans="1:38" ht="58.5" customHeight="1" thickBot="1">
      <c r="A41" s="235"/>
      <c r="B41" s="238"/>
      <c r="C41" s="241"/>
      <c r="D41" s="243"/>
      <c r="E41" s="206"/>
      <c r="F41" s="207"/>
      <c r="G41" s="207"/>
      <c r="H41" s="208"/>
      <c r="I41" s="91" t="s">
        <v>30</v>
      </c>
      <c r="J41" s="92" t="s">
        <v>30</v>
      </c>
      <c r="K41" s="93" t="s">
        <v>30</v>
      </c>
      <c r="L41" s="230"/>
      <c r="M41" s="192"/>
      <c r="N41" s="231"/>
      <c r="O41" s="233"/>
      <c r="P41" s="192"/>
      <c r="Q41" s="194"/>
      <c r="R41" s="195"/>
      <c r="S41" s="94" t="s">
        <v>32</v>
      </c>
      <c r="T41" s="95" t="s">
        <v>10</v>
      </c>
      <c r="U41" s="96" t="s">
        <v>11</v>
      </c>
      <c r="V41" s="94" t="s">
        <v>32</v>
      </c>
      <c r="W41" s="95" t="s">
        <v>10</v>
      </c>
      <c r="X41" s="96" t="s">
        <v>11</v>
      </c>
      <c r="Y41" s="94" t="s">
        <v>32</v>
      </c>
      <c r="Z41" s="95" t="s">
        <v>10</v>
      </c>
      <c r="AA41" s="97" t="s">
        <v>11</v>
      </c>
      <c r="AB41" s="205"/>
      <c r="AC41" s="211"/>
      <c r="AD41" s="129" t="s">
        <v>35</v>
      </c>
      <c r="AE41" s="129" t="s">
        <v>10</v>
      </c>
      <c r="AF41" s="119" t="s">
        <v>11</v>
      </c>
      <c r="AG41" s="129" t="s">
        <v>35</v>
      </c>
      <c r="AH41" s="129" t="s">
        <v>10</v>
      </c>
      <c r="AI41" s="119" t="s">
        <v>11</v>
      </c>
      <c r="AJ41" s="129" t="s">
        <v>35</v>
      </c>
      <c r="AK41" s="129" t="s">
        <v>10</v>
      </c>
      <c r="AL41" s="122" t="s">
        <v>11</v>
      </c>
    </row>
    <row r="42" spans="1:38" ht="13.5" thickBot="1">
      <c r="A42" s="236"/>
      <c r="B42" s="98" t="s">
        <v>12</v>
      </c>
      <c r="C42" s="98" t="s">
        <v>51</v>
      </c>
      <c r="D42" s="99">
        <v>1</v>
      </c>
      <c r="E42" s="100">
        <v>2</v>
      </c>
      <c r="F42" s="101">
        <v>3</v>
      </c>
      <c r="G42" s="101">
        <v>4</v>
      </c>
      <c r="H42" s="101">
        <v>5</v>
      </c>
      <c r="I42" s="101">
        <v>6</v>
      </c>
      <c r="J42" s="101">
        <v>7</v>
      </c>
      <c r="K42" s="102">
        <v>8</v>
      </c>
      <c r="L42" s="103">
        <v>9</v>
      </c>
      <c r="M42" s="101">
        <v>10</v>
      </c>
      <c r="N42" s="101">
        <v>11</v>
      </c>
      <c r="O42" s="101">
        <v>12</v>
      </c>
      <c r="P42" s="101">
        <v>13</v>
      </c>
      <c r="Q42" s="101">
        <v>14</v>
      </c>
      <c r="R42" s="101">
        <v>15</v>
      </c>
      <c r="S42" s="101">
        <v>16</v>
      </c>
      <c r="T42" s="101">
        <v>17</v>
      </c>
      <c r="U42" s="101">
        <v>18</v>
      </c>
      <c r="V42" s="101">
        <v>19</v>
      </c>
      <c r="W42" s="101">
        <v>20</v>
      </c>
      <c r="X42" s="101">
        <v>21</v>
      </c>
      <c r="Y42" s="101">
        <v>22</v>
      </c>
      <c r="Z42" s="101">
        <v>23</v>
      </c>
      <c r="AA42" s="102">
        <v>24</v>
      </c>
      <c r="AB42" s="103">
        <v>25</v>
      </c>
      <c r="AC42" s="101">
        <v>26</v>
      </c>
      <c r="AD42" s="101">
        <v>27</v>
      </c>
      <c r="AE42" s="101">
        <v>28</v>
      </c>
      <c r="AF42" s="120">
        <v>29</v>
      </c>
      <c r="AG42" s="101">
        <v>30</v>
      </c>
      <c r="AH42" s="101">
        <v>31</v>
      </c>
      <c r="AI42" s="120">
        <v>32</v>
      </c>
      <c r="AJ42" s="101">
        <v>33</v>
      </c>
      <c r="AK42" s="101">
        <v>34</v>
      </c>
      <c r="AL42" s="123">
        <v>35</v>
      </c>
    </row>
    <row r="43" spans="1:38" ht="15">
      <c r="A43" s="59">
        <v>1</v>
      </c>
      <c r="B43" s="75" t="s">
        <v>17</v>
      </c>
      <c r="C43" s="75" t="s">
        <v>142</v>
      </c>
      <c r="D43" s="82" t="s">
        <v>15</v>
      </c>
      <c r="E43" s="150">
        <v>56.53</v>
      </c>
      <c r="F43" s="4">
        <v>1.11</v>
      </c>
      <c r="G43" s="13">
        <f>E43*F43</f>
        <v>62.74830000000001</v>
      </c>
      <c r="H43" s="32" t="s">
        <v>31</v>
      </c>
      <c r="I43" s="32">
        <f>G43*1</f>
        <v>62.74830000000001</v>
      </c>
      <c r="J43" s="106">
        <f>G43*1</f>
        <v>62.74830000000001</v>
      </c>
      <c r="K43" s="62">
        <f>G43*1</f>
        <v>62.74830000000001</v>
      </c>
      <c r="L43" s="145">
        <v>62.14</v>
      </c>
      <c r="M43" s="14">
        <v>1.11</v>
      </c>
      <c r="N43" s="14">
        <v>0.01</v>
      </c>
      <c r="O43" s="147">
        <v>0.1158854</v>
      </c>
      <c r="P43" s="130">
        <f>N43*O43</f>
        <v>0.001158854</v>
      </c>
      <c r="Q43" s="15">
        <f>L43*M43</f>
        <v>68.97540000000001</v>
      </c>
      <c r="R43" s="16">
        <f>L43*P43</f>
        <v>0.07201118756</v>
      </c>
      <c r="S43" s="15">
        <f>Q43</f>
        <v>68.97540000000001</v>
      </c>
      <c r="T43" s="17">
        <f>R43*33</f>
        <v>2.3763691894799996</v>
      </c>
      <c r="U43" s="33">
        <f>S43+T43</f>
        <v>71.35176918948001</v>
      </c>
      <c r="V43" s="40">
        <f>Q43</f>
        <v>68.97540000000001</v>
      </c>
      <c r="W43" s="41">
        <f>R43*21</f>
        <v>1.5122349387599998</v>
      </c>
      <c r="X43" s="42">
        <f>V43+W43</f>
        <v>70.48763493876001</v>
      </c>
      <c r="Y43" s="40">
        <f>Q43</f>
        <v>68.97540000000001</v>
      </c>
      <c r="Z43" s="41">
        <f>R43*20</f>
        <v>1.4402237512</v>
      </c>
      <c r="AA43" s="67">
        <f>Y43+Z43</f>
        <v>70.4156237512</v>
      </c>
      <c r="AB43" s="89">
        <f aca="true" t="shared" si="18" ref="AB43:AC45">L43/E43*100</f>
        <v>109.92393419423314</v>
      </c>
      <c r="AC43" s="44">
        <f t="shared" si="18"/>
        <v>100</v>
      </c>
      <c r="AD43" s="44">
        <f>S43/I43*100</f>
        <v>109.92393419423314</v>
      </c>
      <c r="AE43" s="44">
        <f>T43/I43*100</f>
        <v>3.787145132983681</v>
      </c>
      <c r="AF43" s="53">
        <f aca="true" t="shared" si="19" ref="AF43:AG45">U43/I43*100</f>
        <v>113.71107932721682</v>
      </c>
      <c r="AG43" s="44">
        <f t="shared" si="19"/>
        <v>109.92393419423314</v>
      </c>
      <c r="AH43" s="44">
        <f aca="true" t="shared" si="20" ref="AH43:AI45">W43/J43*100</f>
        <v>2.4100014482623426</v>
      </c>
      <c r="AI43" s="53">
        <f>X43/J43*100</f>
        <v>112.3339356424955</v>
      </c>
      <c r="AJ43" s="44">
        <f>Y43/K43*100</f>
        <v>109.92393419423314</v>
      </c>
      <c r="AK43" s="44">
        <f>Z43/K43*100</f>
        <v>2.295239474535565</v>
      </c>
      <c r="AL43" s="125">
        <f>AA43/K43*100</f>
        <v>112.2191736687687</v>
      </c>
    </row>
    <row r="44" spans="1:38" ht="15">
      <c r="A44" s="57">
        <v>2</v>
      </c>
      <c r="B44" s="74" t="s">
        <v>18</v>
      </c>
      <c r="C44" s="75"/>
      <c r="D44" s="83" t="s">
        <v>15</v>
      </c>
      <c r="E44" s="150"/>
      <c r="F44" s="4"/>
      <c r="G44" s="4">
        <f>E44*F44</f>
        <v>0</v>
      </c>
      <c r="H44" s="5" t="s">
        <v>31</v>
      </c>
      <c r="I44" s="5">
        <f>G44*1</f>
        <v>0</v>
      </c>
      <c r="J44" s="105">
        <f>G44*1</f>
        <v>0</v>
      </c>
      <c r="K44" s="61">
        <f>G44*1</f>
        <v>0</v>
      </c>
      <c r="L44" s="145"/>
      <c r="M44" s="21"/>
      <c r="N44" s="8" t="s">
        <v>16</v>
      </c>
      <c r="O44" s="8" t="s">
        <v>16</v>
      </c>
      <c r="P44" s="130"/>
      <c r="Q44" s="22">
        <f>L44*M44</f>
        <v>0</v>
      </c>
      <c r="R44" s="16">
        <f>L44*P44</f>
        <v>0</v>
      </c>
      <c r="S44" s="15">
        <f>Q44</f>
        <v>0</v>
      </c>
      <c r="T44" s="17">
        <f>R44*33</f>
        <v>0</v>
      </c>
      <c r="U44" s="31">
        <f>S44+T44</f>
        <v>0</v>
      </c>
      <c r="V44" s="18">
        <f>Q44</f>
        <v>0</v>
      </c>
      <c r="W44" s="19">
        <f>R44*21</f>
        <v>0</v>
      </c>
      <c r="X44" s="20">
        <f>V44+W44</f>
        <v>0</v>
      </c>
      <c r="Y44" s="18">
        <f>Q44</f>
        <v>0</v>
      </c>
      <c r="Z44" s="19">
        <f>R44*20</f>
        <v>0</v>
      </c>
      <c r="AA44" s="69">
        <f>Y44+Z44</f>
        <v>0</v>
      </c>
      <c r="AB44" s="87" t="e">
        <f t="shared" si="18"/>
        <v>#DIV/0!</v>
      </c>
      <c r="AC44" s="43" t="e">
        <f t="shared" si="18"/>
        <v>#DIV/0!</v>
      </c>
      <c r="AD44" s="43" t="e">
        <f>S44/I44*100</f>
        <v>#DIV/0!</v>
      </c>
      <c r="AE44" s="43" t="e">
        <f>T44/I44*100</f>
        <v>#DIV/0!</v>
      </c>
      <c r="AF44" s="51" t="e">
        <f t="shared" si="19"/>
        <v>#DIV/0!</v>
      </c>
      <c r="AG44" s="43" t="e">
        <f t="shared" si="19"/>
        <v>#DIV/0!</v>
      </c>
      <c r="AH44" s="44" t="e">
        <f t="shared" si="20"/>
        <v>#DIV/0!</v>
      </c>
      <c r="AI44" s="51" t="e">
        <f t="shared" si="20"/>
        <v>#DIV/0!</v>
      </c>
      <c r="AJ44" s="44" t="e">
        <f>Y44/K44*100</f>
        <v>#DIV/0!</v>
      </c>
      <c r="AK44" s="44" t="e">
        <f>Z44/K44*100</f>
        <v>#DIV/0!</v>
      </c>
      <c r="AL44" s="125" t="e">
        <f>AA44/K44*100</f>
        <v>#DIV/0!</v>
      </c>
    </row>
    <row r="45" spans="1:38" ht="45">
      <c r="A45" s="57">
        <v>3</v>
      </c>
      <c r="B45" s="154" t="s">
        <v>55</v>
      </c>
      <c r="C45" s="76"/>
      <c r="D45" s="83" t="s">
        <v>15</v>
      </c>
      <c r="E45" s="158">
        <f>E46*E48+E47</f>
        <v>0</v>
      </c>
      <c r="F45" s="4"/>
      <c r="G45" s="4">
        <f>E45*F45</f>
        <v>0</v>
      </c>
      <c r="H45" s="5" t="s">
        <v>30</v>
      </c>
      <c r="I45" s="5">
        <f>G45*1</f>
        <v>0</v>
      </c>
      <c r="J45" s="105">
        <f>G45*1</f>
        <v>0</v>
      </c>
      <c r="K45" s="61">
        <f>G45*1</f>
        <v>0</v>
      </c>
      <c r="L45" s="148">
        <f>L46*L48+L47</f>
        <v>0</v>
      </c>
      <c r="M45" s="21"/>
      <c r="N45" s="21"/>
      <c r="O45" s="147"/>
      <c r="P45" s="130">
        <f>N45*O45</f>
        <v>0</v>
      </c>
      <c r="Q45" s="22">
        <f>L45*M45</f>
        <v>0</v>
      </c>
      <c r="R45" s="16">
        <f>L45*P45</f>
        <v>0</v>
      </c>
      <c r="S45" s="15">
        <f>Q45</f>
        <v>0</v>
      </c>
      <c r="T45" s="17">
        <f>R45*33</f>
        <v>0</v>
      </c>
      <c r="U45" s="31">
        <f>S45+T45</f>
        <v>0</v>
      </c>
      <c r="V45" s="18">
        <f>Q45</f>
        <v>0</v>
      </c>
      <c r="W45" s="19">
        <f>R45*21</f>
        <v>0</v>
      </c>
      <c r="X45" s="20">
        <f>V45+W45</f>
        <v>0</v>
      </c>
      <c r="Y45" s="18">
        <f>Q45</f>
        <v>0</v>
      </c>
      <c r="Z45" s="19">
        <f>R45*20</f>
        <v>0</v>
      </c>
      <c r="AA45" s="69">
        <f>Y45+Z45</f>
        <v>0</v>
      </c>
      <c r="AB45" s="87" t="e">
        <f t="shared" si="18"/>
        <v>#DIV/0!</v>
      </c>
      <c r="AC45" s="43" t="e">
        <f t="shared" si="18"/>
        <v>#DIV/0!</v>
      </c>
      <c r="AD45" s="43" t="e">
        <f>S45/I45*100</f>
        <v>#DIV/0!</v>
      </c>
      <c r="AE45" s="43" t="e">
        <f>T45/I45*100</f>
        <v>#DIV/0!</v>
      </c>
      <c r="AF45" s="51" t="e">
        <f t="shared" si="19"/>
        <v>#DIV/0!</v>
      </c>
      <c r="AG45" s="43" t="e">
        <f t="shared" si="19"/>
        <v>#DIV/0!</v>
      </c>
      <c r="AH45" s="44" t="e">
        <f t="shared" si="20"/>
        <v>#DIV/0!</v>
      </c>
      <c r="AI45" s="51" t="e">
        <f t="shared" si="20"/>
        <v>#DIV/0!</v>
      </c>
      <c r="AJ45" s="44" t="e">
        <f>Y45/K45*100</f>
        <v>#DIV/0!</v>
      </c>
      <c r="AK45" s="44" t="e">
        <f>Z45/K45*100</f>
        <v>#DIV/0!</v>
      </c>
      <c r="AL45" s="125" t="e">
        <f>AA45/K45*100</f>
        <v>#DIV/0!</v>
      </c>
    </row>
    <row r="46" spans="1:38" ht="15">
      <c r="A46" s="57"/>
      <c r="B46" s="156" t="s">
        <v>57</v>
      </c>
      <c r="C46" s="76"/>
      <c r="D46" s="83" t="s">
        <v>21</v>
      </c>
      <c r="E46" s="160"/>
      <c r="F46" s="4"/>
      <c r="G46" s="4"/>
      <c r="H46" s="5"/>
      <c r="I46" s="5"/>
      <c r="J46" s="105"/>
      <c r="K46" s="61"/>
      <c r="L46" s="160"/>
      <c r="M46" s="21"/>
      <c r="N46" s="21"/>
      <c r="O46" s="147"/>
      <c r="P46" s="130"/>
      <c r="Q46" s="22"/>
      <c r="R46" s="16"/>
      <c r="S46" s="15"/>
      <c r="T46" s="17"/>
      <c r="U46" s="31"/>
      <c r="V46" s="18"/>
      <c r="W46" s="19"/>
      <c r="X46" s="20"/>
      <c r="Y46" s="18"/>
      <c r="Z46" s="19"/>
      <c r="AA46" s="69"/>
      <c r="AB46" s="87"/>
      <c r="AC46" s="43"/>
      <c r="AD46" s="43"/>
      <c r="AE46" s="43"/>
      <c r="AF46" s="51"/>
      <c r="AG46" s="43"/>
      <c r="AH46" s="44"/>
      <c r="AI46" s="51"/>
      <c r="AJ46" s="44"/>
      <c r="AK46" s="44"/>
      <c r="AL46" s="125"/>
    </row>
    <row r="47" spans="1:38" ht="15">
      <c r="A47" s="57"/>
      <c r="B47" s="156" t="s">
        <v>58</v>
      </c>
      <c r="C47" s="76"/>
      <c r="D47" s="83" t="s">
        <v>15</v>
      </c>
      <c r="E47" s="160"/>
      <c r="F47" s="4"/>
      <c r="G47" s="4"/>
      <c r="H47" s="5"/>
      <c r="I47" s="5"/>
      <c r="J47" s="105"/>
      <c r="K47" s="61"/>
      <c r="L47" s="160"/>
      <c r="M47" s="21"/>
      <c r="N47" s="21"/>
      <c r="O47" s="147"/>
      <c r="P47" s="130"/>
      <c r="Q47" s="22"/>
      <c r="R47" s="16"/>
      <c r="S47" s="15"/>
      <c r="T47" s="17"/>
      <c r="U47" s="31"/>
      <c r="V47" s="18"/>
      <c r="W47" s="19"/>
      <c r="X47" s="20"/>
      <c r="Y47" s="18"/>
      <c r="Z47" s="19"/>
      <c r="AA47" s="69"/>
      <c r="AB47" s="87"/>
      <c r="AC47" s="43"/>
      <c r="AD47" s="43"/>
      <c r="AE47" s="43"/>
      <c r="AF47" s="51"/>
      <c r="AG47" s="43"/>
      <c r="AH47" s="44"/>
      <c r="AI47" s="51"/>
      <c r="AJ47" s="44"/>
      <c r="AK47" s="44"/>
      <c r="AL47" s="125"/>
    </row>
    <row r="48" spans="1:38" ht="25.5">
      <c r="A48" s="57"/>
      <c r="B48" s="157" t="s">
        <v>56</v>
      </c>
      <c r="C48" s="76"/>
      <c r="D48" s="83" t="s">
        <v>59</v>
      </c>
      <c r="E48" s="171"/>
      <c r="F48" s="4"/>
      <c r="G48" s="4"/>
      <c r="H48" s="5"/>
      <c r="I48" s="5"/>
      <c r="J48" s="105"/>
      <c r="K48" s="61"/>
      <c r="L48" s="171"/>
      <c r="M48" s="21"/>
      <c r="N48" s="21"/>
      <c r="O48" s="147"/>
      <c r="P48" s="130"/>
      <c r="Q48" s="22"/>
      <c r="R48" s="16"/>
      <c r="S48" s="15"/>
      <c r="T48" s="17"/>
      <c r="U48" s="31"/>
      <c r="V48" s="18"/>
      <c r="W48" s="19"/>
      <c r="X48" s="20"/>
      <c r="Y48" s="18"/>
      <c r="Z48" s="19"/>
      <c r="AA48" s="69"/>
      <c r="AB48" s="87"/>
      <c r="AC48" s="43"/>
      <c r="AD48" s="43"/>
      <c r="AE48" s="43"/>
      <c r="AF48" s="51"/>
      <c r="AG48" s="43"/>
      <c r="AH48" s="44"/>
      <c r="AI48" s="51"/>
      <c r="AJ48" s="44"/>
      <c r="AK48" s="44"/>
      <c r="AL48" s="125"/>
    </row>
    <row r="49" spans="1:38" ht="15">
      <c r="A49" s="57">
        <v>4</v>
      </c>
      <c r="B49" s="74" t="s">
        <v>19</v>
      </c>
      <c r="C49" s="75"/>
      <c r="D49" s="83" t="s">
        <v>15</v>
      </c>
      <c r="E49" s="150"/>
      <c r="F49" s="4"/>
      <c r="G49" s="4">
        <f>E49*F49</f>
        <v>0</v>
      </c>
      <c r="H49" s="5" t="s">
        <v>30</v>
      </c>
      <c r="I49" s="5">
        <f>G49*1</f>
        <v>0</v>
      </c>
      <c r="J49" s="105">
        <f>G49*1</f>
        <v>0</v>
      </c>
      <c r="K49" s="61">
        <f>G49*1</f>
        <v>0</v>
      </c>
      <c r="L49" s="145"/>
      <c r="M49" s="21"/>
      <c r="N49" s="8" t="s">
        <v>16</v>
      </c>
      <c r="O49" s="8" t="s">
        <v>16</v>
      </c>
      <c r="P49" s="130"/>
      <c r="Q49" s="22">
        <f>L49*M49</f>
        <v>0</v>
      </c>
      <c r="R49" s="16">
        <f>L49*P49</f>
        <v>0</v>
      </c>
      <c r="S49" s="15">
        <f>Q49</f>
        <v>0</v>
      </c>
      <c r="T49" s="17">
        <f>R49*33</f>
        <v>0</v>
      </c>
      <c r="U49" s="31">
        <f>S49+T49</f>
        <v>0</v>
      </c>
      <c r="V49" s="18">
        <f>Q49</f>
        <v>0</v>
      </c>
      <c r="W49" s="19">
        <f>R49*21</f>
        <v>0</v>
      </c>
      <c r="X49" s="20">
        <f>V49+W49</f>
        <v>0</v>
      </c>
      <c r="Y49" s="18">
        <f>Q49</f>
        <v>0</v>
      </c>
      <c r="Z49" s="19">
        <f>R49*20</f>
        <v>0</v>
      </c>
      <c r="AA49" s="69">
        <f>Y49+Z49</f>
        <v>0</v>
      </c>
      <c r="AB49" s="87" t="e">
        <f>L49/E49*100</f>
        <v>#DIV/0!</v>
      </c>
      <c r="AC49" s="43" t="e">
        <f>M49/F49*100</f>
        <v>#DIV/0!</v>
      </c>
      <c r="AD49" s="43" t="e">
        <f aca="true" t="shared" si="21" ref="AD49:AD54">S49/I49*100</f>
        <v>#DIV/0!</v>
      </c>
      <c r="AE49" s="43" t="e">
        <f>T49/I49*100</f>
        <v>#DIV/0!</v>
      </c>
      <c r="AF49" s="51" t="e">
        <f aca="true" t="shared" si="22" ref="AF49:AF54">U49/I49*100</f>
        <v>#DIV/0!</v>
      </c>
      <c r="AG49" s="43" t="e">
        <f aca="true" t="shared" si="23" ref="AG49:AG54">V49/J49*100</f>
        <v>#DIV/0!</v>
      </c>
      <c r="AH49" s="44" t="e">
        <f aca="true" t="shared" si="24" ref="AH49:AH54">W49/J49*100</f>
        <v>#DIV/0!</v>
      </c>
      <c r="AI49" s="51" t="e">
        <f>X49/K49*100</f>
        <v>#DIV/0!</v>
      </c>
      <c r="AJ49" s="44" t="e">
        <f aca="true" t="shared" si="25" ref="AJ49:AJ54">Y49/K49*100</f>
        <v>#DIV/0!</v>
      </c>
      <c r="AK49" s="44" t="e">
        <f aca="true" t="shared" si="26" ref="AK49:AK54">Z49/K49*100</f>
        <v>#DIV/0!</v>
      </c>
      <c r="AL49" s="125" t="e">
        <f aca="true" t="shared" si="27" ref="AL49:AL54">AA49/K49*100</f>
        <v>#DIV/0!</v>
      </c>
    </row>
    <row r="50" spans="1:38" ht="15.75">
      <c r="A50" s="57">
        <v>5</v>
      </c>
      <c r="B50" s="77" t="s">
        <v>20</v>
      </c>
      <c r="C50" s="74"/>
      <c r="D50" s="83" t="s">
        <v>21</v>
      </c>
      <c r="E50" s="150"/>
      <c r="F50" s="4"/>
      <c r="G50" s="4">
        <f>E50*F50</f>
        <v>0</v>
      </c>
      <c r="H50" s="6" t="s">
        <v>14</v>
      </c>
      <c r="I50" s="5">
        <f>G50*33</f>
        <v>0</v>
      </c>
      <c r="J50" s="105">
        <f>G50*21</f>
        <v>0</v>
      </c>
      <c r="K50" s="61">
        <f>G50*20</f>
        <v>0</v>
      </c>
      <c r="L50" s="146"/>
      <c r="M50" s="21">
        <f>F50</f>
        <v>0</v>
      </c>
      <c r="N50" s="8" t="s">
        <v>16</v>
      </c>
      <c r="O50" s="8" t="s">
        <v>16</v>
      </c>
      <c r="P50" s="130"/>
      <c r="Q50" s="22">
        <f>L50*M50</f>
        <v>0</v>
      </c>
      <c r="R50" s="16">
        <f>L50*P50</f>
        <v>0</v>
      </c>
      <c r="S50" s="22">
        <f>Q50*33</f>
        <v>0</v>
      </c>
      <c r="T50" s="17">
        <f>R50*33</f>
        <v>0</v>
      </c>
      <c r="U50" s="31">
        <f>S50+T50</f>
        <v>0</v>
      </c>
      <c r="V50" s="18">
        <f>Q50*21</f>
        <v>0</v>
      </c>
      <c r="W50" s="19">
        <f>R50*21</f>
        <v>0</v>
      </c>
      <c r="X50" s="20">
        <f>V50+W50</f>
        <v>0</v>
      </c>
      <c r="Y50" s="18">
        <f>Q50*20</f>
        <v>0</v>
      </c>
      <c r="Z50" s="19">
        <f>R50*20</f>
        <v>0</v>
      </c>
      <c r="AA50" s="69">
        <f>Y50+Z50</f>
        <v>0</v>
      </c>
      <c r="AB50" s="87" t="e">
        <f>L50/E50*100</f>
        <v>#DIV/0!</v>
      </c>
      <c r="AC50" s="43" t="e">
        <f>M50/F50*100</f>
        <v>#DIV/0!</v>
      </c>
      <c r="AD50" s="43" t="e">
        <f t="shared" si="21"/>
        <v>#DIV/0!</v>
      </c>
      <c r="AE50" s="43" t="e">
        <f>T50/I50*100</f>
        <v>#DIV/0!</v>
      </c>
      <c r="AF50" s="51" t="e">
        <f t="shared" si="22"/>
        <v>#DIV/0!</v>
      </c>
      <c r="AG50" s="43" t="e">
        <f t="shared" si="23"/>
        <v>#DIV/0!</v>
      </c>
      <c r="AH50" s="44" t="e">
        <f t="shared" si="24"/>
        <v>#DIV/0!</v>
      </c>
      <c r="AI50" s="51" t="e">
        <f>X50/J50*100</f>
        <v>#DIV/0!</v>
      </c>
      <c r="AJ50" s="44" t="e">
        <f t="shared" si="25"/>
        <v>#DIV/0!</v>
      </c>
      <c r="AK50" s="44" t="e">
        <f t="shared" si="26"/>
        <v>#DIV/0!</v>
      </c>
      <c r="AL50" s="125" t="e">
        <f t="shared" si="27"/>
        <v>#DIV/0!</v>
      </c>
    </row>
    <row r="51" spans="1:38" ht="45">
      <c r="A51" s="57">
        <v>6</v>
      </c>
      <c r="B51" s="74" t="s">
        <v>22</v>
      </c>
      <c r="C51" s="78" t="s">
        <v>119</v>
      </c>
      <c r="D51" s="83"/>
      <c r="E51" s="150">
        <f>L51</f>
        <v>0</v>
      </c>
      <c r="F51" s="4"/>
      <c r="G51" s="4"/>
      <c r="H51" s="5" t="s">
        <v>30</v>
      </c>
      <c r="I51" s="22">
        <f>I52+I53</f>
        <v>1856.6892676979999</v>
      </c>
      <c r="J51" s="105">
        <f>J52+J53</f>
        <v>1232.8105456259998</v>
      </c>
      <c r="K51" s="104">
        <f>K52+K53</f>
        <v>1180.82065212</v>
      </c>
      <c r="L51" s="68"/>
      <c r="M51" s="21"/>
      <c r="N51" s="21"/>
      <c r="O51" s="23"/>
      <c r="P51" s="130"/>
      <c r="Q51" s="22"/>
      <c r="R51" s="16"/>
      <c r="S51" s="24">
        <f>S52+S53</f>
        <v>1934.6803698899998</v>
      </c>
      <c r="T51" s="25"/>
      <c r="U51" s="31">
        <f>S51</f>
        <v>1934.6803698899998</v>
      </c>
      <c r="V51" s="26">
        <f>V52+V53</f>
        <v>1284.59532993</v>
      </c>
      <c r="W51" s="19"/>
      <c r="X51" s="20">
        <f>V51</f>
        <v>1284.59532993</v>
      </c>
      <c r="Y51" s="18">
        <f>Y52+Y53</f>
        <v>1230.4215766</v>
      </c>
      <c r="Z51" s="11"/>
      <c r="AA51" s="69">
        <f>Y51</f>
        <v>1230.4215766</v>
      </c>
      <c r="AB51" s="87"/>
      <c r="AC51" s="43"/>
      <c r="AD51" s="43">
        <f t="shared" si="21"/>
        <v>104.20054683079505</v>
      </c>
      <c r="AE51" s="43">
        <f>T51/I51*100</f>
        <v>0</v>
      </c>
      <c r="AF51" s="51">
        <f t="shared" si="22"/>
        <v>104.20054683079505</v>
      </c>
      <c r="AG51" s="43">
        <f t="shared" si="23"/>
        <v>104.20054683079505</v>
      </c>
      <c r="AH51" s="44">
        <f t="shared" si="24"/>
        <v>0</v>
      </c>
      <c r="AI51" s="51">
        <f>X51/J51*100</f>
        <v>104.20054683079505</v>
      </c>
      <c r="AJ51" s="44">
        <f t="shared" si="25"/>
        <v>104.20054683079505</v>
      </c>
      <c r="AK51" s="44">
        <f t="shared" si="26"/>
        <v>0</v>
      </c>
      <c r="AL51" s="125">
        <f t="shared" si="27"/>
        <v>104.20054683079505</v>
      </c>
    </row>
    <row r="52" spans="1:38" ht="30">
      <c r="A52" s="57"/>
      <c r="B52" s="78" t="s">
        <v>23</v>
      </c>
      <c r="C52" s="78"/>
      <c r="D52" s="84" t="s">
        <v>24</v>
      </c>
      <c r="E52" s="159">
        <v>5.05458</v>
      </c>
      <c r="F52" s="4">
        <v>27.9</v>
      </c>
      <c r="G52" s="4">
        <f>E52*F52</f>
        <v>141.02278199999998</v>
      </c>
      <c r="H52" s="5" t="s">
        <v>30</v>
      </c>
      <c r="I52" s="22">
        <f>G52*1</f>
        <v>141.02278199999998</v>
      </c>
      <c r="J52" s="105">
        <f>G52*1</f>
        <v>141.02278199999998</v>
      </c>
      <c r="K52" s="104">
        <f>G52*1</f>
        <v>141.02278199999998</v>
      </c>
      <c r="L52" s="159">
        <v>5.2669</v>
      </c>
      <c r="M52" s="21">
        <v>27.9</v>
      </c>
      <c r="N52" s="8" t="s">
        <v>16</v>
      </c>
      <c r="O52" s="8" t="s">
        <v>16</v>
      </c>
      <c r="P52" s="131" t="s">
        <v>16</v>
      </c>
      <c r="Q52" s="22">
        <f>L52*M52</f>
        <v>146.94651</v>
      </c>
      <c r="R52" s="9" t="s">
        <v>16</v>
      </c>
      <c r="S52" s="22">
        <f>Q52</f>
        <v>146.94651</v>
      </c>
      <c r="T52" s="27"/>
      <c r="U52" s="31">
        <f>S52</f>
        <v>146.94651</v>
      </c>
      <c r="V52" s="18">
        <f>Q52</f>
        <v>146.94651</v>
      </c>
      <c r="W52" s="11"/>
      <c r="X52" s="20">
        <f>V52</f>
        <v>146.94651</v>
      </c>
      <c r="Y52" s="18">
        <f>Q52</f>
        <v>146.94651</v>
      </c>
      <c r="Z52" s="11"/>
      <c r="AA52" s="69">
        <f>Y52</f>
        <v>146.94651</v>
      </c>
      <c r="AB52" s="87">
        <f aca="true" t="shared" si="28" ref="AB52:AC56">L52/E52*100</f>
        <v>104.20054683079505</v>
      </c>
      <c r="AC52" s="43">
        <f t="shared" si="28"/>
        <v>100</v>
      </c>
      <c r="AD52" s="43">
        <f t="shared" si="21"/>
        <v>104.20054683079505</v>
      </c>
      <c r="AE52" s="43">
        <f>T52/I52*100</f>
        <v>0</v>
      </c>
      <c r="AF52" s="51">
        <f t="shared" si="22"/>
        <v>104.20054683079505</v>
      </c>
      <c r="AG52" s="43">
        <f t="shared" si="23"/>
        <v>104.20054683079505</v>
      </c>
      <c r="AH52" s="44">
        <f t="shared" si="24"/>
        <v>0</v>
      </c>
      <c r="AI52" s="51">
        <f>X52/J52*100</f>
        <v>104.20054683079505</v>
      </c>
      <c r="AJ52" s="44">
        <f t="shared" si="25"/>
        <v>104.20054683079505</v>
      </c>
      <c r="AK52" s="44">
        <f t="shared" si="26"/>
        <v>0</v>
      </c>
      <c r="AL52" s="125">
        <f t="shared" si="27"/>
        <v>104.20054683079505</v>
      </c>
    </row>
    <row r="53" spans="1:38" ht="15">
      <c r="A53" s="57"/>
      <c r="B53" s="79" t="s">
        <v>34</v>
      </c>
      <c r="C53" s="79"/>
      <c r="D53" s="83" t="s">
        <v>25</v>
      </c>
      <c r="E53" s="159">
        <v>5.05458</v>
      </c>
      <c r="F53" s="180">
        <v>10.2857</v>
      </c>
      <c r="G53" s="4">
        <f>E53*F53</f>
        <v>51.989893505999994</v>
      </c>
      <c r="H53" s="5" t="s">
        <v>13</v>
      </c>
      <c r="I53" s="5">
        <f>G53*33</f>
        <v>1715.6664856979999</v>
      </c>
      <c r="J53" s="30">
        <f>G53*21</f>
        <v>1091.7877636259998</v>
      </c>
      <c r="K53" s="61">
        <f>G53*20</f>
        <v>1039.79787012</v>
      </c>
      <c r="L53" s="159">
        <v>5.2669</v>
      </c>
      <c r="M53" s="181">
        <v>10.2857</v>
      </c>
      <c r="N53" s="8" t="s">
        <v>16</v>
      </c>
      <c r="O53" s="8" t="s">
        <v>16</v>
      </c>
      <c r="P53" s="131" t="s">
        <v>16</v>
      </c>
      <c r="Q53" s="22">
        <f>L53*M53</f>
        <v>54.17375333</v>
      </c>
      <c r="R53" s="9" t="s">
        <v>16</v>
      </c>
      <c r="S53" s="22">
        <f>Q53*33</f>
        <v>1787.7338598899998</v>
      </c>
      <c r="T53" s="27"/>
      <c r="U53" s="31">
        <f>S53</f>
        <v>1787.7338598899998</v>
      </c>
      <c r="V53" s="10">
        <f>Q53*21</f>
        <v>1137.64881993</v>
      </c>
      <c r="W53" s="11"/>
      <c r="X53" s="12">
        <f>V53</f>
        <v>1137.64881993</v>
      </c>
      <c r="Y53" s="10">
        <f>Q53*20</f>
        <v>1083.4750666</v>
      </c>
      <c r="Z53" s="11"/>
      <c r="AA53" s="65">
        <f>Y53</f>
        <v>1083.4750666</v>
      </c>
      <c r="AB53" s="90">
        <f t="shared" si="28"/>
        <v>104.20054683079505</v>
      </c>
      <c r="AC53" s="49">
        <f t="shared" si="28"/>
        <v>100</v>
      </c>
      <c r="AD53" s="49">
        <f t="shared" si="21"/>
        <v>104.20054683079505</v>
      </c>
      <c r="AE53" s="49">
        <f>T53/I53*100</f>
        <v>0</v>
      </c>
      <c r="AF53" s="54">
        <f t="shared" si="22"/>
        <v>104.20054683079505</v>
      </c>
      <c r="AG53" s="49">
        <f t="shared" si="23"/>
        <v>104.20054683079505</v>
      </c>
      <c r="AH53" s="50">
        <f t="shared" si="24"/>
        <v>0</v>
      </c>
      <c r="AI53" s="54">
        <f>X53/K53*100</f>
        <v>109.41057417233479</v>
      </c>
      <c r="AJ53" s="50">
        <f t="shared" si="25"/>
        <v>104.20054683079505</v>
      </c>
      <c r="AK53" s="50">
        <f t="shared" si="26"/>
        <v>0</v>
      </c>
      <c r="AL53" s="126">
        <f t="shared" si="27"/>
        <v>104.20054683079505</v>
      </c>
    </row>
    <row r="54" spans="1:38" ht="15">
      <c r="A54" s="57">
        <v>7</v>
      </c>
      <c r="B54" s="80" t="s">
        <v>36</v>
      </c>
      <c r="C54" s="80" t="s">
        <v>143</v>
      </c>
      <c r="D54" s="83" t="s">
        <v>26</v>
      </c>
      <c r="E54" s="179">
        <v>2.53</v>
      </c>
      <c r="F54" s="4">
        <v>142</v>
      </c>
      <c r="G54" s="4">
        <f>E54*F54</f>
        <v>359.26</v>
      </c>
      <c r="H54" s="5" t="s">
        <v>30</v>
      </c>
      <c r="I54" s="5">
        <f>G54</f>
        <v>359.26</v>
      </c>
      <c r="J54" s="30">
        <f>G55</f>
        <v>222.64</v>
      </c>
      <c r="K54" s="61">
        <f>G56</f>
        <v>139.14999999999998</v>
      </c>
      <c r="L54" s="60">
        <v>2.63</v>
      </c>
      <c r="M54" s="21">
        <v>142</v>
      </c>
      <c r="N54" s="8">
        <v>0.12</v>
      </c>
      <c r="O54" s="147">
        <v>0.1158854</v>
      </c>
      <c r="P54" s="132">
        <f>N54*O54</f>
        <v>0.013906248</v>
      </c>
      <c r="Q54" s="22">
        <f>L54*M54</f>
        <v>373.46</v>
      </c>
      <c r="R54" s="28">
        <f>L54*P54</f>
        <v>0.036573432239999995</v>
      </c>
      <c r="S54" s="22">
        <f>Q54</f>
        <v>373.46</v>
      </c>
      <c r="T54" s="27">
        <f>R54*33</f>
        <v>1.2069232639199998</v>
      </c>
      <c r="U54" s="31">
        <f>S54+T54</f>
        <v>374.66692326391995</v>
      </c>
      <c r="V54" s="18">
        <f>Q55</f>
        <v>231.44</v>
      </c>
      <c r="W54" s="19">
        <f>R54*21</f>
        <v>0.7680420770399999</v>
      </c>
      <c r="X54" s="20">
        <f>V54+W54</f>
        <v>232.20804207704</v>
      </c>
      <c r="Y54" s="18">
        <f>Q56</f>
        <v>144.65</v>
      </c>
      <c r="Z54" s="19">
        <f>R54*20</f>
        <v>0.7314686447999998</v>
      </c>
      <c r="AA54" s="69">
        <f>Y54+Z54</f>
        <v>145.3814686448</v>
      </c>
      <c r="AB54" s="87">
        <f t="shared" si="28"/>
        <v>103.95256916996047</v>
      </c>
      <c r="AC54" s="43">
        <f t="shared" si="28"/>
        <v>100</v>
      </c>
      <c r="AD54" s="43">
        <f t="shared" si="21"/>
        <v>103.95256916996047</v>
      </c>
      <c r="AE54" s="43">
        <f>T54/G54*100</f>
        <v>0.33594701996325776</v>
      </c>
      <c r="AF54" s="51">
        <f t="shared" si="22"/>
        <v>104.28851618992371</v>
      </c>
      <c r="AG54" s="43">
        <f t="shared" si="23"/>
        <v>103.95256916996047</v>
      </c>
      <c r="AH54" s="44">
        <f t="shared" si="24"/>
        <v>0.34497039033417176</v>
      </c>
      <c r="AI54" s="51">
        <f>X54/J54*100</f>
        <v>104.29753956029467</v>
      </c>
      <c r="AJ54" s="44">
        <f t="shared" si="25"/>
        <v>103.9525691699605</v>
      </c>
      <c r="AK54" s="44">
        <f t="shared" si="26"/>
        <v>0.5256691662234998</v>
      </c>
      <c r="AL54" s="125">
        <f t="shared" si="27"/>
        <v>104.47823833618399</v>
      </c>
    </row>
    <row r="55" spans="1:38" ht="15">
      <c r="A55" s="57"/>
      <c r="B55" s="80" t="s">
        <v>27</v>
      </c>
      <c r="C55" s="80"/>
      <c r="D55" s="83" t="s">
        <v>26</v>
      </c>
      <c r="E55" s="60">
        <v>2.53</v>
      </c>
      <c r="F55" s="29">
        <v>88</v>
      </c>
      <c r="G55" s="4">
        <f>E55*F55</f>
        <v>222.64</v>
      </c>
      <c r="H55" s="5" t="s">
        <v>30</v>
      </c>
      <c r="I55" s="5"/>
      <c r="J55" s="56"/>
      <c r="K55" s="61"/>
      <c r="L55" s="60">
        <v>2.63</v>
      </c>
      <c r="M55" s="21">
        <v>88</v>
      </c>
      <c r="N55" s="8"/>
      <c r="O55" s="147"/>
      <c r="P55" s="8"/>
      <c r="Q55" s="22">
        <f>L54*M55</f>
        <v>231.44</v>
      </c>
      <c r="R55" s="9"/>
      <c r="S55" s="5"/>
      <c r="T55" s="27"/>
      <c r="U55" s="31"/>
      <c r="V55" s="18"/>
      <c r="W55" s="11"/>
      <c r="X55" s="12"/>
      <c r="Y55" s="10"/>
      <c r="Z55" s="11"/>
      <c r="AA55" s="65"/>
      <c r="AB55" s="87">
        <f t="shared" si="28"/>
        <v>103.95256916996047</v>
      </c>
      <c r="AC55" s="43">
        <f t="shared" si="28"/>
        <v>100</v>
      </c>
      <c r="AD55" s="43"/>
      <c r="AE55" s="43"/>
      <c r="AF55" s="51"/>
      <c r="AG55" s="43"/>
      <c r="AH55" s="43"/>
      <c r="AI55" s="51"/>
      <c r="AJ55" s="43"/>
      <c r="AK55" s="43"/>
      <c r="AL55" s="124"/>
    </row>
    <row r="56" spans="1:38" ht="15.75" thickBot="1">
      <c r="A56" s="58"/>
      <c r="B56" s="107" t="s">
        <v>28</v>
      </c>
      <c r="C56" s="107"/>
      <c r="D56" s="108" t="s">
        <v>26</v>
      </c>
      <c r="E56" s="151">
        <v>2.53</v>
      </c>
      <c r="F56" s="7">
        <v>55</v>
      </c>
      <c r="G56" s="7">
        <f>E56*F56</f>
        <v>139.14999999999998</v>
      </c>
      <c r="H56" s="34" t="s">
        <v>30</v>
      </c>
      <c r="I56" s="109"/>
      <c r="J56" s="110"/>
      <c r="K56" s="111"/>
      <c r="L56" s="60">
        <v>2.63</v>
      </c>
      <c r="M56" s="112">
        <v>55</v>
      </c>
      <c r="N56" s="35"/>
      <c r="O56" s="149"/>
      <c r="P56" s="113"/>
      <c r="Q56" s="114">
        <f>L54*M56</f>
        <v>144.65</v>
      </c>
      <c r="R56" s="115"/>
      <c r="S56" s="116"/>
      <c r="T56" s="117"/>
      <c r="U56" s="36"/>
      <c r="V56" s="37"/>
      <c r="W56" s="38"/>
      <c r="X56" s="39"/>
      <c r="Y56" s="37"/>
      <c r="Z56" s="38"/>
      <c r="AA56" s="66"/>
      <c r="AB56" s="88">
        <f t="shared" si="28"/>
        <v>103.95256916996047</v>
      </c>
      <c r="AC56" s="45">
        <f t="shared" si="28"/>
        <v>100</v>
      </c>
      <c r="AD56" s="46"/>
      <c r="AE56" s="45"/>
      <c r="AF56" s="121"/>
      <c r="AG56" s="45"/>
      <c r="AH56" s="118"/>
      <c r="AI56" s="52"/>
      <c r="AJ56" s="118"/>
      <c r="AK56" s="118"/>
      <c r="AL56" s="127"/>
    </row>
    <row r="57" spans="1:38" ht="15">
      <c r="A57" s="85"/>
      <c r="B57" s="133" t="s">
        <v>60</v>
      </c>
      <c r="C57" s="133"/>
      <c r="D57" s="155" t="s">
        <v>61</v>
      </c>
      <c r="E57" s="134"/>
      <c r="F57" s="135"/>
      <c r="G57" s="135"/>
      <c r="H57" s="135"/>
      <c r="I57" s="137">
        <f>I43+I44+I45+I49+I50+I51+I54</f>
        <v>2278.697567698</v>
      </c>
      <c r="J57" s="137">
        <f>J43+J44+J45+J49+J50+J51+J54</f>
        <v>1518.1988456259996</v>
      </c>
      <c r="K57" s="138">
        <f>K43+K44+K45+K49+K50+K51+K54</f>
        <v>1382.7189521199998</v>
      </c>
      <c r="L57" s="169"/>
      <c r="M57" s="137"/>
      <c r="N57" s="140"/>
      <c r="O57" s="141"/>
      <c r="P57" s="141"/>
      <c r="Q57" s="136"/>
      <c r="R57" s="136"/>
      <c r="S57" s="137">
        <f aca="true" t="shared" si="29" ref="S57:AA57">S43+S44+S45+S49+S50+S51+S54</f>
        <v>2377.1157698899997</v>
      </c>
      <c r="T57" s="137">
        <f t="shared" si="29"/>
        <v>3.5832924533999995</v>
      </c>
      <c r="U57" s="142">
        <f t="shared" si="29"/>
        <v>2380.6990623434</v>
      </c>
      <c r="V57" s="137">
        <f t="shared" si="29"/>
        <v>1585.01072993</v>
      </c>
      <c r="W57" s="143">
        <f t="shared" si="29"/>
        <v>2.2802770158</v>
      </c>
      <c r="X57" s="142">
        <f t="shared" si="29"/>
        <v>1587.2910069458</v>
      </c>
      <c r="Y57" s="137">
        <f t="shared" si="29"/>
        <v>1444.0469766</v>
      </c>
      <c r="Z57" s="143">
        <f t="shared" si="29"/>
        <v>2.171692396</v>
      </c>
      <c r="AA57" s="144">
        <f t="shared" si="29"/>
        <v>1446.218668996</v>
      </c>
      <c r="AB57" s="87"/>
      <c r="AC57" s="43"/>
      <c r="AD57" s="47">
        <f>S57/I57*100</f>
        <v>104.31905504210566</v>
      </c>
      <c r="AE57" s="47">
        <f>T57/I57*100</f>
        <v>0.15725177856840103</v>
      </c>
      <c r="AF57" s="55">
        <f>U57/I57*100</f>
        <v>104.47630682067408</v>
      </c>
      <c r="AG57" s="47">
        <f>V57/J57*100</f>
        <v>104.40073344124114</v>
      </c>
      <c r="AH57" s="48">
        <f>W57/J57*100</f>
        <v>0.1501962027154468</v>
      </c>
      <c r="AI57" s="55">
        <f>X57/J57*100</f>
        <v>104.55092964395661</v>
      </c>
      <c r="AJ57" s="48">
        <f>Y57/K57*100</f>
        <v>104.43532103078297</v>
      </c>
      <c r="AK57" s="48">
        <f>Z57/K57*100</f>
        <v>0.15705956678111177</v>
      </c>
      <c r="AL57" s="128">
        <f>AA57/K57*100</f>
        <v>104.59238059756406</v>
      </c>
    </row>
    <row r="58" spans="1:38" ht="13.5" thickBot="1">
      <c r="A58" s="86"/>
      <c r="B58" s="81" t="s">
        <v>50</v>
      </c>
      <c r="C58" s="81"/>
      <c r="D58" s="81" t="s">
        <v>61</v>
      </c>
      <c r="E58" s="73"/>
      <c r="F58" s="46"/>
      <c r="G58" s="46"/>
      <c r="H58" s="46"/>
      <c r="I58" s="63">
        <f>I57*1</f>
        <v>2278.697567698</v>
      </c>
      <c r="J58" s="63">
        <f>J57*2</f>
        <v>3036.3976912519993</v>
      </c>
      <c r="K58" s="64">
        <f>K57*3</f>
        <v>4148.156856359999</v>
      </c>
      <c r="L58" s="70"/>
      <c r="M58" s="46"/>
      <c r="N58" s="46"/>
      <c r="O58" s="46"/>
      <c r="P58" s="46"/>
      <c r="Q58" s="46"/>
      <c r="R58" s="46"/>
      <c r="S58" s="45">
        <f>S57*1</f>
        <v>2377.1157698899997</v>
      </c>
      <c r="T58" s="45">
        <f>T57*1</f>
        <v>3.5832924533999995</v>
      </c>
      <c r="U58" s="71">
        <f>U57*1</f>
        <v>2380.6990623434</v>
      </c>
      <c r="V58" s="45">
        <f>V57*2</f>
        <v>3170.02145986</v>
      </c>
      <c r="W58" s="45">
        <f>W57*2</f>
        <v>4.5605540316</v>
      </c>
      <c r="X58" s="71">
        <f>X57*2</f>
        <v>3174.5820138916</v>
      </c>
      <c r="Y58" s="45">
        <f>Y57*3</f>
        <v>4332.1409298</v>
      </c>
      <c r="Z58" s="45">
        <f>Z57*3</f>
        <v>6.515077188</v>
      </c>
      <c r="AA58" s="72">
        <f>AA57*3</f>
        <v>4338.656006988</v>
      </c>
      <c r="AB58" s="88"/>
      <c r="AC58" s="46"/>
      <c r="AD58" s="45"/>
      <c r="AE58" s="45"/>
      <c r="AF58" s="71">
        <f>U58/I58*100</f>
        <v>104.47630682067408</v>
      </c>
      <c r="AG58" s="46"/>
      <c r="AH58" s="46"/>
      <c r="AI58" s="71">
        <f>X58/J58*100</f>
        <v>104.55092964395661</v>
      </c>
      <c r="AJ58" s="46"/>
      <c r="AK58" s="46"/>
      <c r="AL58" s="72">
        <f>AA58/K58*100</f>
        <v>104.59238059756406</v>
      </c>
    </row>
    <row r="61" spans="1:6" s="161" customFormat="1" ht="71.25" customHeight="1">
      <c r="A61" s="256" t="s">
        <v>145</v>
      </c>
      <c r="B61" s="257"/>
      <c r="E61" s="255" t="s">
        <v>144</v>
      </c>
      <c r="F61" s="255"/>
    </row>
  </sheetData>
  <sheetProtection/>
  <mergeCells count="77">
    <mergeCell ref="E61:F61"/>
    <mergeCell ref="A61:B61"/>
    <mergeCell ref="AG15:AI16"/>
    <mergeCell ref="AJ15:AL16"/>
    <mergeCell ref="P14:P17"/>
    <mergeCell ref="I15:I16"/>
    <mergeCell ref="J15:J16"/>
    <mergeCell ref="K15:K16"/>
    <mergeCell ref="L14:L17"/>
    <mergeCell ref="M14:M17"/>
    <mergeCell ref="N14:N17"/>
    <mergeCell ref="E14:E17"/>
    <mergeCell ref="O14:O17"/>
    <mergeCell ref="F14:F17"/>
    <mergeCell ref="G14:G17"/>
    <mergeCell ref="H14:H17"/>
    <mergeCell ref="I14:K14"/>
    <mergeCell ref="Y15:AA16"/>
    <mergeCell ref="AD15:AF16"/>
    <mergeCell ref="A13:A18"/>
    <mergeCell ref="B13:B17"/>
    <mergeCell ref="D13:D17"/>
    <mergeCell ref="E13:K13"/>
    <mergeCell ref="L13:AA13"/>
    <mergeCell ref="Q14:Q17"/>
    <mergeCell ref="C13:C17"/>
    <mergeCell ref="AB13:AL13"/>
    <mergeCell ref="I38:K38"/>
    <mergeCell ref="L37:AA37"/>
    <mergeCell ref="AB37:AL37"/>
    <mergeCell ref="R14:R17"/>
    <mergeCell ref="S14:AA14"/>
    <mergeCell ref="AB14:AB17"/>
    <mergeCell ref="AC14:AC17"/>
    <mergeCell ref="AD14:AL14"/>
    <mergeCell ref="S15:U16"/>
    <mergeCell ref="V15:X16"/>
    <mergeCell ref="AJ39:AL40"/>
    <mergeCell ref="L38:L41"/>
    <mergeCell ref="M38:M41"/>
    <mergeCell ref="N38:N41"/>
    <mergeCell ref="O38:O41"/>
    <mergeCell ref="A37:A42"/>
    <mergeCell ref="B37:B41"/>
    <mergeCell ref="C37:C41"/>
    <mergeCell ref="D37:D41"/>
    <mergeCell ref="E37:K37"/>
    <mergeCell ref="AC38:AC41"/>
    <mergeCell ref="AD38:AL38"/>
    <mergeCell ref="I39:I40"/>
    <mergeCell ref="J39:J40"/>
    <mergeCell ref="K39:K40"/>
    <mergeCell ref="S39:U40"/>
    <mergeCell ref="V39:X40"/>
    <mergeCell ref="Y39:AA40"/>
    <mergeCell ref="AD39:AF40"/>
    <mergeCell ref="AG39:AI40"/>
    <mergeCell ref="B7:W7"/>
    <mergeCell ref="B8:W8"/>
    <mergeCell ref="B10:W10"/>
    <mergeCell ref="B9:X9"/>
    <mergeCell ref="B11:W11"/>
    <mergeCell ref="AB38:AB41"/>
    <mergeCell ref="E38:E41"/>
    <mergeCell ref="F38:F41"/>
    <mergeCell ref="G38:G41"/>
    <mergeCell ref="H38:H41"/>
    <mergeCell ref="Q1:U1"/>
    <mergeCell ref="P38:P41"/>
    <mergeCell ref="Q38:Q41"/>
    <mergeCell ref="R38:R41"/>
    <mergeCell ref="S38:AA38"/>
    <mergeCell ref="B3:AL3"/>
    <mergeCell ref="H4:U4"/>
    <mergeCell ref="B5:W5"/>
    <mergeCell ref="B12:W12"/>
    <mergeCell ref="B6:X6"/>
  </mergeCells>
  <printOptions/>
  <pageMargins left="0.3937007874015748" right="0.3937007874015748" top="0.3937007874015748" bottom="0.1968503937007874" header="0.5118110236220472" footer="0.5118110236220472"/>
  <pageSetup fitToHeight="2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1"/>
  <sheetViews>
    <sheetView zoomScale="60" zoomScaleNormal="60" zoomScalePageLayoutView="0" workbookViewId="0" topLeftCell="A31">
      <selection activeCell="M53" sqref="M53"/>
    </sheetView>
  </sheetViews>
  <sheetFormatPr defaultColWidth="9.140625" defaultRowHeight="12.75"/>
  <cols>
    <col min="1" max="1" width="3.28125" style="0" customWidth="1"/>
    <col min="2" max="2" width="34.28125" style="0" customWidth="1"/>
    <col min="3" max="3" width="28.8515625" style="0" customWidth="1"/>
    <col min="4" max="4" width="7.421875" style="0" customWidth="1"/>
    <col min="5" max="6" width="10.28125" style="0" customWidth="1"/>
    <col min="7" max="7" width="10.00390625" style="0" customWidth="1"/>
    <col min="8" max="8" width="6.8515625" style="0" customWidth="1"/>
    <col min="9" max="9" width="9.421875" style="0" customWidth="1"/>
    <col min="10" max="10" width="9.8515625" style="0" customWidth="1"/>
    <col min="11" max="11" width="9.421875" style="0" customWidth="1"/>
    <col min="12" max="12" width="11.57421875" style="0" customWidth="1"/>
    <col min="13" max="13" width="11.8515625" style="0" customWidth="1"/>
    <col min="14" max="14" width="7.8515625" style="0" customWidth="1"/>
    <col min="15" max="15" width="8.140625" style="0" customWidth="1"/>
    <col min="16" max="16" width="7.00390625" style="0" customWidth="1"/>
    <col min="17" max="17" width="10.140625" style="0" customWidth="1"/>
    <col min="18" max="18" width="7.140625" style="0" customWidth="1"/>
    <col min="19" max="19" width="9.57421875" style="0" customWidth="1"/>
    <col min="20" max="20" width="8.7109375" style="0" customWidth="1"/>
    <col min="21" max="21" width="9.57421875" style="0" customWidth="1"/>
    <col min="22" max="22" width="9.7109375" style="0" customWidth="1"/>
    <col min="23" max="23" width="7.00390625" style="0" customWidth="1"/>
    <col min="24" max="24" width="10.421875" style="0" customWidth="1"/>
    <col min="25" max="25" width="9.8515625" style="0" customWidth="1"/>
    <col min="26" max="26" width="7.00390625" style="0" customWidth="1"/>
    <col min="27" max="27" width="9.57421875" style="0" customWidth="1"/>
    <col min="28" max="28" width="8.00390625" style="0" customWidth="1"/>
    <col min="29" max="29" width="7.7109375" style="0" customWidth="1"/>
    <col min="30" max="31" width="6.7109375" style="0" customWidth="1"/>
    <col min="32" max="32" width="7.28125" style="0" customWidth="1"/>
    <col min="33" max="33" width="7.7109375" style="0" customWidth="1"/>
    <col min="34" max="34" width="6.421875" style="0" customWidth="1"/>
    <col min="35" max="35" width="7.57421875" style="0" customWidth="1"/>
    <col min="36" max="37" width="7.00390625" style="0" customWidth="1"/>
    <col min="38" max="38" width="7.140625" style="0" customWidth="1"/>
  </cols>
  <sheetData>
    <row r="1" spans="17:21" ht="12.75">
      <c r="Q1" s="190" t="s">
        <v>121</v>
      </c>
      <c r="R1" s="191"/>
      <c r="S1" s="191"/>
      <c r="T1" s="191"/>
      <c r="U1" s="191"/>
    </row>
    <row r="3" spans="2:38" ht="15.75">
      <c r="B3" s="199" t="s">
        <v>135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</row>
    <row r="4" spans="2:25" ht="12.75">
      <c r="B4" s="1"/>
      <c r="C4" s="1"/>
      <c r="F4" s="152"/>
      <c r="G4" s="152"/>
      <c r="H4" s="190" t="s">
        <v>52</v>
      </c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2"/>
      <c r="W4" s="3"/>
      <c r="X4" s="3"/>
      <c r="Y4" s="3"/>
    </row>
    <row r="5" spans="2:25" ht="15.75">
      <c r="B5" s="199" t="s">
        <v>113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3"/>
      <c r="Y5" s="3"/>
    </row>
    <row r="6" spans="2:25" ht="34.5" customHeight="1">
      <c r="B6" s="201" t="s">
        <v>120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3"/>
    </row>
    <row r="7" spans="2:24" ht="47.25" customHeight="1">
      <c r="B7" s="202" t="s">
        <v>146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173"/>
    </row>
    <row r="8" spans="2:24" ht="22.5" customHeight="1">
      <c r="B8" s="202" t="s">
        <v>147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173"/>
    </row>
    <row r="9" spans="2:24" ht="22.5" customHeight="1">
      <c r="B9" s="202" t="s">
        <v>125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</row>
    <row r="10" spans="2:24" ht="22.5" customHeight="1">
      <c r="B10" s="202" t="s">
        <v>148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173"/>
    </row>
    <row r="11" spans="2:24" ht="22.5" customHeight="1">
      <c r="B11" s="202" t="s">
        <v>149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173"/>
    </row>
    <row r="12" spans="2:23" s="153" customFormat="1" ht="18" customHeight="1" thickBot="1"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</row>
    <row r="13" spans="1:38" ht="16.5" customHeight="1" thickBot="1">
      <c r="A13" s="234" t="s">
        <v>0</v>
      </c>
      <c r="B13" s="237" t="s">
        <v>1</v>
      </c>
      <c r="C13" s="239" t="s">
        <v>115</v>
      </c>
      <c r="D13" s="242" t="s">
        <v>2</v>
      </c>
      <c r="E13" s="244" t="s">
        <v>46</v>
      </c>
      <c r="F13" s="244"/>
      <c r="G13" s="244"/>
      <c r="H13" s="244"/>
      <c r="I13" s="244"/>
      <c r="J13" s="244"/>
      <c r="K13" s="245"/>
      <c r="L13" s="249" t="s">
        <v>47</v>
      </c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1"/>
      <c r="AB13" s="252" t="s">
        <v>33</v>
      </c>
      <c r="AC13" s="253"/>
      <c r="AD13" s="253"/>
      <c r="AE13" s="253"/>
      <c r="AF13" s="253"/>
      <c r="AG13" s="253"/>
      <c r="AH13" s="253"/>
      <c r="AI13" s="253"/>
      <c r="AJ13" s="253"/>
      <c r="AK13" s="253"/>
      <c r="AL13" s="254"/>
    </row>
    <row r="14" spans="1:38" ht="64.5" customHeight="1">
      <c r="A14" s="235"/>
      <c r="B14" s="238"/>
      <c r="C14" s="240"/>
      <c r="D14" s="243"/>
      <c r="E14" s="206" t="s">
        <v>3</v>
      </c>
      <c r="F14" s="207" t="s">
        <v>37</v>
      </c>
      <c r="G14" s="207" t="s">
        <v>38</v>
      </c>
      <c r="H14" s="208" t="s">
        <v>29</v>
      </c>
      <c r="I14" s="246" t="s">
        <v>48</v>
      </c>
      <c r="J14" s="247"/>
      <c r="K14" s="248"/>
      <c r="L14" s="230" t="s">
        <v>3</v>
      </c>
      <c r="M14" s="192" t="s">
        <v>37</v>
      </c>
      <c r="N14" s="231" t="s">
        <v>4</v>
      </c>
      <c r="O14" s="232" t="s">
        <v>39</v>
      </c>
      <c r="P14" s="192" t="s">
        <v>5</v>
      </c>
      <c r="Q14" s="193" t="s">
        <v>40</v>
      </c>
      <c r="R14" s="195" t="s">
        <v>6</v>
      </c>
      <c r="S14" s="196" t="s">
        <v>49</v>
      </c>
      <c r="T14" s="197"/>
      <c r="U14" s="197"/>
      <c r="V14" s="197"/>
      <c r="W14" s="197"/>
      <c r="X14" s="197"/>
      <c r="Y14" s="197"/>
      <c r="Z14" s="197"/>
      <c r="AA14" s="198"/>
      <c r="AB14" s="203" t="s">
        <v>41</v>
      </c>
      <c r="AC14" s="209" t="s">
        <v>42</v>
      </c>
      <c r="AD14" s="212" t="s">
        <v>54</v>
      </c>
      <c r="AE14" s="212"/>
      <c r="AF14" s="212"/>
      <c r="AG14" s="212"/>
      <c r="AH14" s="212"/>
      <c r="AI14" s="212"/>
      <c r="AJ14" s="212"/>
      <c r="AK14" s="212"/>
      <c r="AL14" s="213"/>
    </row>
    <row r="15" spans="1:38" ht="12.75">
      <c r="A15" s="235"/>
      <c r="B15" s="238"/>
      <c r="C15" s="240"/>
      <c r="D15" s="243"/>
      <c r="E15" s="206"/>
      <c r="F15" s="207"/>
      <c r="G15" s="207"/>
      <c r="H15" s="208"/>
      <c r="I15" s="214" t="s">
        <v>43</v>
      </c>
      <c r="J15" s="216" t="s">
        <v>45</v>
      </c>
      <c r="K15" s="218" t="s">
        <v>44</v>
      </c>
      <c r="L15" s="230"/>
      <c r="M15" s="192"/>
      <c r="N15" s="231"/>
      <c r="O15" s="233"/>
      <c r="P15" s="192"/>
      <c r="Q15" s="194"/>
      <c r="R15" s="195"/>
      <c r="S15" s="220" t="s">
        <v>7</v>
      </c>
      <c r="T15" s="221"/>
      <c r="U15" s="222"/>
      <c r="V15" s="220" t="s">
        <v>8</v>
      </c>
      <c r="W15" s="221"/>
      <c r="X15" s="222"/>
      <c r="Y15" s="220" t="s">
        <v>9</v>
      </c>
      <c r="Z15" s="221"/>
      <c r="AA15" s="226"/>
      <c r="AB15" s="204"/>
      <c r="AC15" s="210"/>
      <c r="AD15" s="228" t="s">
        <v>7</v>
      </c>
      <c r="AE15" s="228"/>
      <c r="AF15" s="228"/>
      <c r="AG15" s="228" t="s">
        <v>8</v>
      </c>
      <c r="AH15" s="228"/>
      <c r="AI15" s="228"/>
      <c r="AJ15" s="228" t="s">
        <v>9</v>
      </c>
      <c r="AK15" s="228"/>
      <c r="AL15" s="229"/>
    </row>
    <row r="16" spans="1:38" ht="48" customHeight="1">
      <c r="A16" s="235"/>
      <c r="B16" s="238"/>
      <c r="C16" s="240"/>
      <c r="D16" s="243"/>
      <c r="E16" s="206"/>
      <c r="F16" s="207"/>
      <c r="G16" s="207"/>
      <c r="H16" s="208"/>
      <c r="I16" s="215"/>
      <c r="J16" s="217"/>
      <c r="K16" s="219"/>
      <c r="L16" s="230"/>
      <c r="M16" s="192"/>
      <c r="N16" s="231"/>
      <c r="O16" s="233"/>
      <c r="P16" s="192"/>
      <c r="Q16" s="194"/>
      <c r="R16" s="195"/>
      <c r="S16" s="223"/>
      <c r="T16" s="224"/>
      <c r="U16" s="225"/>
      <c r="V16" s="223"/>
      <c r="W16" s="224"/>
      <c r="X16" s="225"/>
      <c r="Y16" s="223"/>
      <c r="Z16" s="224"/>
      <c r="AA16" s="227"/>
      <c r="AB16" s="204"/>
      <c r="AC16" s="210"/>
      <c r="AD16" s="228"/>
      <c r="AE16" s="228"/>
      <c r="AF16" s="228"/>
      <c r="AG16" s="228"/>
      <c r="AH16" s="228"/>
      <c r="AI16" s="228"/>
      <c r="AJ16" s="228"/>
      <c r="AK16" s="228"/>
      <c r="AL16" s="229"/>
    </row>
    <row r="17" spans="1:38" ht="13.5" thickBot="1">
      <c r="A17" s="235"/>
      <c r="B17" s="238"/>
      <c r="C17" s="241"/>
      <c r="D17" s="243"/>
      <c r="E17" s="206"/>
      <c r="F17" s="207"/>
      <c r="G17" s="207"/>
      <c r="H17" s="208"/>
      <c r="I17" s="91" t="s">
        <v>30</v>
      </c>
      <c r="J17" s="92" t="s">
        <v>30</v>
      </c>
      <c r="K17" s="93" t="s">
        <v>30</v>
      </c>
      <c r="L17" s="230"/>
      <c r="M17" s="192"/>
      <c r="N17" s="231"/>
      <c r="O17" s="233"/>
      <c r="P17" s="192"/>
      <c r="Q17" s="194"/>
      <c r="R17" s="195"/>
      <c r="S17" s="94" t="s">
        <v>32</v>
      </c>
      <c r="T17" s="95" t="s">
        <v>10</v>
      </c>
      <c r="U17" s="96" t="s">
        <v>11</v>
      </c>
      <c r="V17" s="94" t="s">
        <v>32</v>
      </c>
      <c r="W17" s="95" t="s">
        <v>10</v>
      </c>
      <c r="X17" s="96" t="s">
        <v>11</v>
      </c>
      <c r="Y17" s="94" t="s">
        <v>32</v>
      </c>
      <c r="Z17" s="95" t="s">
        <v>10</v>
      </c>
      <c r="AA17" s="97" t="s">
        <v>11</v>
      </c>
      <c r="AB17" s="205"/>
      <c r="AC17" s="211"/>
      <c r="AD17" s="129" t="s">
        <v>35</v>
      </c>
      <c r="AE17" s="129" t="s">
        <v>10</v>
      </c>
      <c r="AF17" s="119" t="s">
        <v>11</v>
      </c>
      <c r="AG17" s="129" t="s">
        <v>35</v>
      </c>
      <c r="AH17" s="129" t="s">
        <v>10</v>
      </c>
      <c r="AI17" s="119" t="s">
        <v>11</v>
      </c>
      <c r="AJ17" s="129" t="s">
        <v>35</v>
      </c>
      <c r="AK17" s="129" t="s">
        <v>10</v>
      </c>
      <c r="AL17" s="122" t="s">
        <v>11</v>
      </c>
    </row>
    <row r="18" spans="1:38" ht="13.5" thickBot="1">
      <c r="A18" s="236"/>
      <c r="B18" s="98" t="s">
        <v>12</v>
      </c>
      <c r="C18" s="98" t="s">
        <v>51</v>
      </c>
      <c r="D18" s="99">
        <v>1</v>
      </c>
      <c r="E18" s="100">
        <v>2</v>
      </c>
      <c r="F18" s="101">
        <v>3</v>
      </c>
      <c r="G18" s="101">
        <v>4</v>
      </c>
      <c r="H18" s="101">
        <v>5</v>
      </c>
      <c r="I18" s="101">
        <v>6</v>
      </c>
      <c r="J18" s="101">
        <v>7</v>
      </c>
      <c r="K18" s="102">
        <v>8</v>
      </c>
      <c r="L18" s="103">
        <v>9</v>
      </c>
      <c r="M18" s="101">
        <v>10</v>
      </c>
      <c r="N18" s="101">
        <v>11</v>
      </c>
      <c r="O18" s="101">
        <v>12</v>
      </c>
      <c r="P18" s="101">
        <v>13</v>
      </c>
      <c r="Q18" s="101">
        <v>14</v>
      </c>
      <c r="R18" s="101">
        <v>15</v>
      </c>
      <c r="S18" s="101">
        <v>16</v>
      </c>
      <c r="T18" s="101">
        <v>17</v>
      </c>
      <c r="U18" s="101">
        <v>18</v>
      </c>
      <c r="V18" s="101">
        <v>19</v>
      </c>
      <c r="W18" s="101">
        <v>20</v>
      </c>
      <c r="X18" s="101">
        <v>21</v>
      </c>
      <c r="Y18" s="101">
        <v>22</v>
      </c>
      <c r="Z18" s="101">
        <v>23</v>
      </c>
      <c r="AA18" s="102">
        <v>24</v>
      </c>
      <c r="AB18" s="103">
        <v>25</v>
      </c>
      <c r="AC18" s="101">
        <v>26</v>
      </c>
      <c r="AD18" s="101">
        <v>27</v>
      </c>
      <c r="AE18" s="101">
        <v>28</v>
      </c>
      <c r="AF18" s="120">
        <v>29</v>
      </c>
      <c r="AG18" s="101">
        <v>30</v>
      </c>
      <c r="AH18" s="101">
        <v>31</v>
      </c>
      <c r="AI18" s="120">
        <v>32</v>
      </c>
      <c r="AJ18" s="101">
        <v>33</v>
      </c>
      <c r="AK18" s="101">
        <v>34</v>
      </c>
      <c r="AL18" s="123">
        <v>35</v>
      </c>
    </row>
    <row r="19" spans="1:38" ht="15">
      <c r="A19" s="59">
        <v>1</v>
      </c>
      <c r="B19" s="75" t="s">
        <v>17</v>
      </c>
      <c r="C19" s="75" t="s">
        <v>142</v>
      </c>
      <c r="D19" s="82" t="s">
        <v>15</v>
      </c>
      <c r="E19" s="150">
        <v>56.53</v>
      </c>
      <c r="F19" s="4">
        <v>1.41</v>
      </c>
      <c r="G19" s="13">
        <f aca="true" t="shared" si="0" ref="G19:G26">E19*F19</f>
        <v>79.7073</v>
      </c>
      <c r="H19" s="32" t="s">
        <v>31</v>
      </c>
      <c r="I19" s="32">
        <f aca="true" t="shared" si="1" ref="I19:I25">G19*1</f>
        <v>79.7073</v>
      </c>
      <c r="J19" s="106">
        <f aca="true" t="shared" si="2" ref="J19:J25">G19*1</f>
        <v>79.7073</v>
      </c>
      <c r="K19" s="62">
        <f aca="true" t="shared" si="3" ref="K19:K25">G19*1</f>
        <v>79.7073</v>
      </c>
      <c r="L19" s="145">
        <v>56.53</v>
      </c>
      <c r="M19" s="14">
        <v>1.41</v>
      </c>
      <c r="N19" s="14">
        <v>0</v>
      </c>
      <c r="O19" s="147">
        <v>0</v>
      </c>
      <c r="P19" s="130">
        <f>N19*O19</f>
        <v>0</v>
      </c>
      <c r="Q19" s="15">
        <f aca="true" t="shared" si="4" ref="Q19:Q26">L19*M19</f>
        <v>79.7073</v>
      </c>
      <c r="R19" s="16">
        <f>L19*P19</f>
        <v>0</v>
      </c>
      <c r="S19" s="15">
        <f>Q19</f>
        <v>79.7073</v>
      </c>
      <c r="T19" s="17">
        <f>R19*33</f>
        <v>0</v>
      </c>
      <c r="U19" s="33">
        <f>S19+T19</f>
        <v>79.7073</v>
      </c>
      <c r="V19" s="40">
        <f>Q19</f>
        <v>79.7073</v>
      </c>
      <c r="W19" s="41">
        <f>R19*21</f>
        <v>0</v>
      </c>
      <c r="X19" s="42">
        <f>V19+W19</f>
        <v>79.7073</v>
      </c>
      <c r="Y19" s="40">
        <f>Q19</f>
        <v>79.7073</v>
      </c>
      <c r="Z19" s="41">
        <f>R19*20</f>
        <v>0</v>
      </c>
      <c r="AA19" s="67">
        <f>Y19+Z19</f>
        <v>79.7073</v>
      </c>
      <c r="AB19" s="89">
        <f>L19/E19*100</f>
        <v>100</v>
      </c>
      <c r="AC19" s="44">
        <f>M19/F19*100</f>
        <v>100</v>
      </c>
      <c r="AD19" s="44">
        <f>S19/I19*100</f>
        <v>100</v>
      </c>
      <c r="AE19" s="44">
        <f>T19/I19*100</f>
        <v>0</v>
      </c>
      <c r="AF19" s="53">
        <f>U19/I19*100</f>
        <v>100</v>
      </c>
      <c r="AG19" s="44">
        <f aca="true" t="shared" si="5" ref="AG19:AG30">V19/J19*100</f>
        <v>100</v>
      </c>
      <c r="AH19" s="44">
        <f>W19/J19*100</f>
        <v>0</v>
      </c>
      <c r="AI19" s="53">
        <f>X19/J19*100</f>
        <v>100</v>
      </c>
      <c r="AJ19" s="44">
        <f>Y19/K19*100</f>
        <v>100</v>
      </c>
      <c r="AK19" s="44">
        <f>Z19/K19*100</f>
        <v>0</v>
      </c>
      <c r="AL19" s="125">
        <f>AA19/K19*100</f>
        <v>100</v>
      </c>
    </row>
    <row r="20" spans="1:38" ht="15">
      <c r="A20" s="57">
        <v>2</v>
      </c>
      <c r="B20" s="74" t="s">
        <v>18</v>
      </c>
      <c r="C20" s="75"/>
      <c r="D20" s="83" t="s">
        <v>15</v>
      </c>
      <c r="E20" s="150"/>
      <c r="F20" s="4"/>
      <c r="G20" s="4">
        <f t="shared" si="0"/>
        <v>0</v>
      </c>
      <c r="H20" s="5" t="s">
        <v>31</v>
      </c>
      <c r="I20" s="5">
        <f t="shared" si="1"/>
        <v>0</v>
      </c>
      <c r="J20" s="105">
        <f t="shared" si="2"/>
        <v>0</v>
      </c>
      <c r="K20" s="61">
        <f t="shared" si="3"/>
        <v>0</v>
      </c>
      <c r="L20" s="145"/>
      <c r="M20" s="21"/>
      <c r="N20" s="8" t="s">
        <v>16</v>
      </c>
      <c r="O20" s="8" t="s">
        <v>16</v>
      </c>
      <c r="P20" s="130"/>
      <c r="Q20" s="22">
        <f t="shared" si="4"/>
        <v>0</v>
      </c>
      <c r="R20" s="16">
        <f>L20*P20</f>
        <v>0</v>
      </c>
      <c r="S20" s="15">
        <f>Q20</f>
        <v>0</v>
      </c>
      <c r="T20" s="17">
        <f>R20*33</f>
        <v>0</v>
      </c>
      <c r="U20" s="31">
        <f>S20+T20</f>
        <v>0</v>
      </c>
      <c r="V20" s="18">
        <f>Q20</f>
        <v>0</v>
      </c>
      <c r="W20" s="19">
        <f>R20*21</f>
        <v>0</v>
      </c>
      <c r="X20" s="20">
        <f>V20+W20</f>
        <v>0</v>
      </c>
      <c r="Y20" s="18">
        <f>Q20</f>
        <v>0</v>
      </c>
      <c r="Z20" s="19">
        <f>R20*20</f>
        <v>0</v>
      </c>
      <c r="AA20" s="69">
        <f>Y20+Z20</f>
        <v>0</v>
      </c>
      <c r="AB20" s="87" t="e">
        <f aca="true" t="shared" si="6" ref="AB20:AC26">L20/E20*100</f>
        <v>#DIV/0!</v>
      </c>
      <c r="AC20" s="43" t="e">
        <f t="shared" si="6"/>
        <v>#DIV/0!</v>
      </c>
      <c r="AD20" s="43" t="e">
        <f aca="true" t="shared" si="7" ref="AD20:AD30">S20/I20*100</f>
        <v>#DIV/0!</v>
      </c>
      <c r="AE20" s="43" t="e">
        <f aca="true" t="shared" si="8" ref="AE20:AE29">T20/I20*100</f>
        <v>#DIV/0!</v>
      </c>
      <c r="AF20" s="51" t="e">
        <f aca="true" t="shared" si="9" ref="AF20:AF30">U20/I20*100</f>
        <v>#DIV/0!</v>
      </c>
      <c r="AG20" s="43" t="e">
        <f t="shared" si="5"/>
        <v>#DIV/0!</v>
      </c>
      <c r="AH20" s="44" t="e">
        <f aca="true" t="shared" si="10" ref="AH20:AH30">W20/J20*100</f>
        <v>#DIV/0!</v>
      </c>
      <c r="AI20" s="51" t="e">
        <f aca="true" t="shared" si="11" ref="AI20:AI25">X20/K20*100</f>
        <v>#DIV/0!</v>
      </c>
      <c r="AJ20" s="44" t="e">
        <f aca="true" t="shared" si="12" ref="AJ20:AJ30">Y20/K20*100</f>
        <v>#DIV/0!</v>
      </c>
      <c r="AK20" s="44" t="e">
        <f aca="true" t="shared" si="13" ref="AK20:AK30">Z20/K20*100</f>
        <v>#DIV/0!</v>
      </c>
      <c r="AL20" s="125" t="e">
        <f aca="true" t="shared" si="14" ref="AL20:AL30">AA20/K20*100</f>
        <v>#DIV/0!</v>
      </c>
    </row>
    <row r="21" spans="1:38" ht="45">
      <c r="A21" s="57">
        <v>3</v>
      </c>
      <c r="B21" s="154" t="s">
        <v>55</v>
      </c>
      <c r="C21" s="76"/>
      <c r="D21" s="83" t="s">
        <v>15</v>
      </c>
      <c r="E21" s="158">
        <f>E22*E24+E23</f>
        <v>0</v>
      </c>
      <c r="F21" s="4">
        <v>0</v>
      </c>
      <c r="G21" s="4">
        <f t="shared" si="0"/>
        <v>0</v>
      </c>
      <c r="H21" s="5" t="s">
        <v>30</v>
      </c>
      <c r="I21" s="5">
        <f t="shared" si="1"/>
        <v>0</v>
      </c>
      <c r="J21" s="105">
        <f t="shared" si="2"/>
        <v>0</v>
      </c>
      <c r="K21" s="61">
        <f t="shared" si="3"/>
        <v>0</v>
      </c>
      <c r="L21" s="148">
        <f>L22*L24+L23</f>
        <v>0</v>
      </c>
      <c r="M21" s="21">
        <v>0</v>
      </c>
      <c r="N21" s="21">
        <v>0</v>
      </c>
      <c r="O21" s="147">
        <v>0</v>
      </c>
      <c r="P21" s="130">
        <f>N21*O21</f>
        <v>0</v>
      </c>
      <c r="Q21" s="22">
        <f t="shared" si="4"/>
        <v>0</v>
      </c>
      <c r="R21" s="16">
        <f>L21*P21</f>
        <v>0</v>
      </c>
      <c r="S21" s="15">
        <f>Q21</f>
        <v>0</v>
      </c>
      <c r="T21" s="17">
        <f>R21*33</f>
        <v>0</v>
      </c>
      <c r="U21" s="31">
        <f>S21+T21</f>
        <v>0</v>
      </c>
      <c r="V21" s="18">
        <f>Q21</f>
        <v>0</v>
      </c>
      <c r="W21" s="19">
        <f>R21*21</f>
        <v>0</v>
      </c>
      <c r="X21" s="20">
        <f>V21+W21</f>
        <v>0</v>
      </c>
      <c r="Y21" s="18">
        <f>Q21</f>
        <v>0</v>
      </c>
      <c r="Z21" s="19">
        <f>R21*20</f>
        <v>0</v>
      </c>
      <c r="AA21" s="69">
        <f>Y21+Z21</f>
        <v>0</v>
      </c>
      <c r="AB21" s="87" t="e">
        <f t="shared" si="6"/>
        <v>#DIV/0!</v>
      </c>
      <c r="AC21" s="43" t="e">
        <f t="shared" si="6"/>
        <v>#DIV/0!</v>
      </c>
      <c r="AD21" s="43" t="e">
        <f t="shared" si="7"/>
        <v>#DIV/0!</v>
      </c>
      <c r="AE21" s="43" t="e">
        <f t="shared" si="8"/>
        <v>#DIV/0!</v>
      </c>
      <c r="AF21" s="51" t="e">
        <f t="shared" si="9"/>
        <v>#DIV/0!</v>
      </c>
      <c r="AG21" s="43" t="e">
        <f t="shared" si="5"/>
        <v>#DIV/0!</v>
      </c>
      <c r="AH21" s="44" t="e">
        <f t="shared" si="10"/>
        <v>#DIV/0!</v>
      </c>
      <c r="AI21" s="51" t="e">
        <f t="shared" si="11"/>
        <v>#DIV/0!</v>
      </c>
      <c r="AJ21" s="44" t="e">
        <f t="shared" si="12"/>
        <v>#DIV/0!</v>
      </c>
      <c r="AK21" s="44" t="e">
        <f t="shared" si="13"/>
        <v>#DIV/0!</v>
      </c>
      <c r="AL21" s="125" t="e">
        <f t="shared" si="14"/>
        <v>#DIV/0!</v>
      </c>
    </row>
    <row r="22" spans="1:38" ht="15">
      <c r="A22" s="57"/>
      <c r="B22" s="156" t="s">
        <v>57</v>
      </c>
      <c r="C22" s="76"/>
      <c r="D22" s="83" t="s">
        <v>21</v>
      </c>
      <c r="E22" s="160">
        <v>0</v>
      </c>
      <c r="F22" s="4"/>
      <c r="G22" s="4"/>
      <c r="H22" s="5"/>
      <c r="I22" s="5"/>
      <c r="J22" s="105"/>
      <c r="K22" s="61"/>
      <c r="L22" s="160">
        <v>0</v>
      </c>
      <c r="M22" s="21"/>
      <c r="N22" s="21"/>
      <c r="O22" s="147"/>
      <c r="P22" s="130"/>
      <c r="Q22" s="22"/>
      <c r="R22" s="16"/>
      <c r="S22" s="15"/>
      <c r="T22" s="17"/>
      <c r="U22" s="31"/>
      <c r="V22" s="18"/>
      <c r="W22" s="19"/>
      <c r="X22" s="20"/>
      <c r="Y22" s="18"/>
      <c r="Z22" s="19"/>
      <c r="AA22" s="69"/>
      <c r="AB22" s="87"/>
      <c r="AC22" s="43"/>
      <c r="AD22" s="43"/>
      <c r="AE22" s="43"/>
      <c r="AF22" s="51"/>
      <c r="AG22" s="43"/>
      <c r="AH22" s="44"/>
      <c r="AI22" s="51"/>
      <c r="AJ22" s="44"/>
      <c r="AK22" s="44"/>
      <c r="AL22" s="125"/>
    </row>
    <row r="23" spans="1:38" ht="15">
      <c r="A23" s="57"/>
      <c r="B23" s="156" t="s">
        <v>58</v>
      </c>
      <c r="C23" s="76"/>
      <c r="D23" s="83" t="s">
        <v>15</v>
      </c>
      <c r="E23" s="160">
        <v>0</v>
      </c>
      <c r="F23" s="4"/>
      <c r="G23" s="4"/>
      <c r="H23" s="5"/>
      <c r="I23" s="5"/>
      <c r="J23" s="105"/>
      <c r="K23" s="61"/>
      <c r="L23" s="160">
        <v>0</v>
      </c>
      <c r="M23" s="21"/>
      <c r="N23" s="21"/>
      <c r="O23" s="147"/>
      <c r="P23" s="130"/>
      <c r="Q23" s="22"/>
      <c r="R23" s="16"/>
      <c r="S23" s="15"/>
      <c r="T23" s="17"/>
      <c r="U23" s="31"/>
      <c r="V23" s="18"/>
      <c r="W23" s="19"/>
      <c r="X23" s="20"/>
      <c r="Y23" s="18"/>
      <c r="Z23" s="19"/>
      <c r="AA23" s="69"/>
      <c r="AB23" s="87"/>
      <c r="AC23" s="43"/>
      <c r="AD23" s="43"/>
      <c r="AE23" s="43"/>
      <c r="AF23" s="51"/>
      <c r="AG23" s="43"/>
      <c r="AH23" s="44"/>
      <c r="AI23" s="51"/>
      <c r="AJ23" s="44"/>
      <c r="AK23" s="44"/>
      <c r="AL23" s="125"/>
    </row>
    <row r="24" spans="1:38" ht="25.5">
      <c r="A24" s="57"/>
      <c r="B24" s="157" t="s">
        <v>56</v>
      </c>
      <c r="C24" s="76"/>
      <c r="D24" s="83" t="s">
        <v>59</v>
      </c>
      <c r="E24" s="171">
        <v>0</v>
      </c>
      <c r="F24" s="4"/>
      <c r="G24" s="4"/>
      <c r="H24" s="5"/>
      <c r="I24" s="5"/>
      <c r="J24" s="105"/>
      <c r="K24" s="61"/>
      <c r="L24" s="171">
        <v>0</v>
      </c>
      <c r="M24" s="21"/>
      <c r="N24" s="21"/>
      <c r="O24" s="147"/>
      <c r="P24" s="130"/>
      <c r="Q24" s="22"/>
      <c r="R24" s="16"/>
      <c r="S24" s="15"/>
      <c r="T24" s="17"/>
      <c r="U24" s="31"/>
      <c r="V24" s="18"/>
      <c r="W24" s="19"/>
      <c r="X24" s="20"/>
      <c r="Y24" s="18"/>
      <c r="Z24" s="19"/>
      <c r="AA24" s="69"/>
      <c r="AB24" s="87"/>
      <c r="AC24" s="43"/>
      <c r="AD24" s="43"/>
      <c r="AE24" s="43"/>
      <c r="AF24" s="51"/>
      <c r="AG24" s="43"/>
      <c r="AH24" s="44"/>
      <c r="AI24" s="51"/>
      <c r="AJ24" s="44"/>
      <c r="AK24" s="44"/>
      <c r="AL24" s="125"/>
    </row>
    <row r="25" spans="1:38" ht="15">
      <c r="A25" s="57">
        <v>4</v>
      </c>
      <c r="B25" s="74" t="s">
        <v>19</v>
      </c>
      <c r="C25" s="75"/>
      <c r="D25" s="83" t="s">
        <v>15</v>
      </c>
      <c r="E25" s="150">
        <v>0</v>
      </c>
      <c r="F25" s="4">
        <v>0</v>
      </c>
      <c r="G25" s="4">
        <f t="shared" si="0"/>
        <v>0</v>
      </c>
      <c r="H25" s="5" t="s">
        <v>30</v>
      </c>
      <c r="I25" s="5">
        <f t="shared" si="1"/>
        <v>0</v>
      </c>
      <c r="J25" s="105">
        <f t="shared" si="2"/>
        <v>0</v>
      </c>
      <c r="K25" s="61">
        <f t="shared" si="3"/>
        <v>0</v>
      </c>
      <c r="L25" s="145">
        <v>0</v>
      </c>
      <c r="M25" s="21">
        <v>0</v>
      </c>
      <c r="N25" s="8" t="s">
        <v>16</v>
      </c>
      <c r="O25" s="8" t="s">
        <v>16</v>
      </c>
      <c r="P25" s="130"/>
      <c r="Q25" s="22">
        <f t="shared" si="4"/>
        <v>0</v>
      </c>
      <c r="R25" s="16">
        <f>L25*P25</f>
        <v>0</v>
      </c>
      <c r="S25" s="15">
        <f>Q25</f>
        <v>0</v>
      </c>
      <c r="T25" s="17">
        <f>R25*33</f>
        <v>0</v>
      </c>
      <c r="U25" s="31">
        <f>S25+T25</f>
        <v>0</v>
      </c>
      <c r="V25" s="18">
        <f>Q25</f>
        <v>0</v>
      </c>
      <c r="W25" s="19">
        <f>R25*21</f>
        <v>0</v>
      </c>
      <c r="X25" s="20">
        <f>V25+W25</f>
        <v>0</v>
      </c>
      <c r="Y25" s="18">
        <f>Q25</f>
        <v>0</v>
      </c>
      <c r="Z25" s="19">
        <f>R25*20</f>
        <v>0</v>
      </c>
      <c r="AA25" s="69">
        <f>Y25+Z25</f>
        <v>0</v>
      </c>
      <c r="AB25" s="87" t="e">
        <f t="shared" si="6"/>
        <v>#DIV/0!</v>
      </c>
      <c r="AC25" s="43" t="e">
        <f t="shared" si="6"/>
        <v>#DIV/0!</v>
      </c>
      <c r="AD25" s="43" t="e">
        <f t="shared" si="7"/>
        <v>#DIV/0!</v>
      </c>
      <c r="AE25" s="43" t="e">
        <f t="shared" si="8"/>
        <v>#DIV/0!</v>
      </c>
      <c r="AF25" s="51" t="e">
        <f t="shared" si="9"/>
        <v>#DIV/0!</v>
      </c>
      <c r="AG25" s="43" t="e">
        <f t="shared" si="5"/>
        <v>#DIV/0!</v>
      </c>
      <c r="AH25" s="44" t="e">
        <f t="shared" si="10"/>
        <v>#DIV/0!</v>
      </c>
      <c r="AI25" s="51" t="e">
        <f t="shared" si="11"/>
        <v>#DIV/0!</v>
      </c>
      <c r="AJ25" s="44" t="e">
        <f t="shared" si="12"/>
        <v>#DIV/0!</v>
      </c>
      <c r="AK25" s="44" t="e">
        <f t="shared" si="13"/>
        <v>#DIV/0!</v>
      </c>
      <c r="AL25" s="125" t="e">
        <f t="shared" si="14"/>
        <v>#DIV/0!</v>
      </c>
    </row>
    <row r="26" spans="1:38" ht="15.75">
      <c r="A26" s="57">
        <v>5</v>
      </c>
      <c r="B26" s="77" t="s">
        <v>20</v>
      </c>
      <c r="C26" s="76"/>
      <c r="D26" s="83" t="s">
        <v>21</v>
      </c>
      <c r="E26" s="150">
        <v>0</v>
      </c>
      <c r="F26" s="4">
        <v>0</v>
      </c>
      <c r="G26" s="4">
        <f t="shared" si="0"/>
        <v>0</v>
      </c>
      <c r="H26" s="6" t="s">
        <v>14</v>
      </c>
      <c r="I26" s="5">
        <f>G26*33</f>
        <v>0</v>
      </c>
      <c r="J26" s="105">
        <f>G26*21</f>
        <v>0</v>
      </c>
      <c r="K26" s="61">
        <f>G26*20</f>
        <v>0</v>
      </c>
      <c r="L26" s="146">
        <v>0</v>
      </c>
      <c r="M26" s="21">
        <f>F26</f>
        <v>0</v>
      </c>
      <c r="N26" s="8" t="s">
        <v>16</v>
      </c>
      <c r="O26" s="8" t="s">
        <v>16</v>
      </c>
      <c r="P26" s="130"/>
      <c r="Q26" s="22">
        <f t="shared" si="4"/>
        <v>0</v>
      </c>
      <c r="R26" s="16">
        <f>L26*P26</f>
        <v>0</v>
      </c>
      <c r="S26" s="22">
        <f>Q26*33</f>
        <v>0</v>
      </c>
      <c r="T26" s="17">
        <f>R26*33</f>
        <v>0</v>
      </c>
      <c r="U26" s="31">
        <f>S26+T26</f>
        <v>0</v>
      </c>
      <c r="V26" s="18">
        <f>Q26*21</f>
        <v>0</v>
      </c>
      <c r="W26" s="19">
        <f>R26*21</f>
        <v>0</v>
      </c>
      <c r="X26" s="20">
        <f>V26+W26</f>
        <v>0</v>
      </c>
      <c r="Y26" s="18">
        <f>Q26*20</f>
        <v>0</v>
      </c>
      <c r="Z26" s="19">
        <f>R26*20</f>
        <v>0</v>
      </c>
      <c r="AA26" s="69">
        <f>Y26+Z26</f>
        <v>0</v>
      </c>
      <c r="AB26" s="87" t="e">
        <f t="shared" si="6"/>
        <v>#DIV/0!</v>
      </c>
      <c r="AC26" s="43" t="e">
        <f t="shared" si="6"/>
        <v>#DIV/0!</v>
      </c>
      <c r="AD26" s="43" t="e">
        <f t="shared" si="7"/>
        <v>#DIV/0!</v>
      </c>
      <c r="AE26" s="43" t="e">
        <f t="shared" si="8"/>
        <v>#DIV/0!</v>
      </c>
      <c r="AF26" s="51" t="e">
        <f t="shared" si="9"/>
        <v>#DIV/0!</v>
      </c>
      <c r="AG26" s="43" t="e">
        <f t="shared" si="5"/>
        <v>#DIV/0!</v>
      </c>
      <c r="AH26" s="44" t="e">
        <f t="shared" si="10"/>
        <v>#DIV/0!</v>
      </c>
      <c r="AI26" s="51" t="e">
        <f>X26/J26*100</f>
        <v>#DIV/0!</v>
      </c>
      <c r="AJ26" s="44" t="e">
        <f t="shared" si="12"/>
        <v>#DIV/0!</v>
      </c>
      <c r="AK26" s="44" t="e">
        <f t="shared" si="13"/>
        <v>#DIV/0!</v>
      </c>
      <c r="AL26" s="125" t="e">
        <f t="shared" si="14"/>
        <v>#DIV/0!</v>
      </c>
    </row>
    <row r="27" spans="1:38" ht="45">
      <c r="A27" s="57">
        <v>6</v>
      </c>
      <c r="B27" s="74" t="s">
        <v>22</v>
      </c>
      <c r="C27" s="78" t="s">
        <v>119</v>
      </c>
      <c r="D27" s="83"/>
      <c r="E27" s="150">
        <f>L27</f>
        <v>0</v>
      </c>
      <c r="F27" s="4"/>
      <c r="G27" s="4"/>
      <c r="H27" s="5" t="s">
        <v>30</v>
      </c>
      <c r="I27" s="22">
        <f>I28+I29</f>
        <v>1856.6892676979999</v>
      </c>
      <c r="J27" s="105">
        <f>J28+J29</f>
        <v>1232.8105456259998</v>
      </c>
      <c r="K27" s="104">
        <f>K28+K29</f>
        <v>1180.82065212</v>
      </c>
      <c r="L27" s="68"/>
      <c r="M27" s="21"/>
      <c r="N27" s="21"/>
      <c r="O27" s="23"/>
      <c r="P27" s="130"/>
      <c r="Q27" s="22"/>
      <c r="R27" s="16"/>
      <c r="S27" s="24">
        <f>S28+S29</f>
        <v>1856.6892676979999</v>
      </c>
      <c r="T27" s="25"/>
      <c r="U27" s="31">
        <f>S27</f>
        <v>1856.6892676979999</v>
      </c>
      <c r="V27" s="26">
        <f>V28+V29</f>
        <v>1232.8105456259998</v>
      </c>
      <c r="W27" s="19"/>
      <c r="X27" s="20">
        <f>V27</f>
        <v>1232.8105456259998</v>
      </c>
      <c r="Y27" s="18">
        <f>Y28+Y29</f>
        <v>1180.82065212</v>
      </c>
      <c r="Z27" s="11"/>
      <c r="AA27" s="69">
        <f>Y27</f>
        <v>1180.82065212</v>
      </c>
      <c r="AB27" s="87"/>
      <c r="AC27" s="43"/>
      <c r="AD27" s="43">
        <f t="shared" si="7"/>
        <v>100</v>
      </c>
      <c r="AE27" s="43">
        <f t="shared" si="8"/>
        <v>0</v>
      </c>
      <c r="AF27" s="51">
        <f t="shared" si="9"/>
        <v>100</v>
      </c>
      <c r="AG27" s="43">
        <f t="shared" si="5"/>
        <v>100</v>
      </c>
      <c r="AH27" s="44">
        <f t="shared" si="10"/>
        <v>0</v>
      </c>
      <c r="AI27" s="51">
        <f>X27/J27*100</f>
        <v>100</v>
      </c>
      <c r="AJ27" s="44">
        <f t="shared" si="12"/>
        <v>100</v>
      </c>
      <c r="AK27" s="44">
        <f t="shared" si="13"/>
        <v>0</v>
      </c>
      <c r="AL27" s="125">
        <f t="shared" si="14"/>
        <v>100</v>
      </c>
    </row>
    <row r="28" spans="1:38" ht="30">
      <c r="A28" s="57"/>
      <c r="B28" s="78" t="s">
        <v>23</v>
      </c>
      <c r="C28" s="78"/>
      <c r="D28" s="84" t="s">
        <v>24</v>
      </c>
      <c r="E28" s="159">
        <v>5.05458</v>
      </c>
      <c r="F28" s="172">
        <v>27.9</v>
      </c>
      <c r="G28" s="4">
        <f>E28*F28</f>
        <v>141.02278199999998</v>
      </c>
      <c r="H28" s="5" t="s">
        <v>30</v>
      </c>
      <c r="I28" s="22">
        <f>G28*1</f>
        <v>141.02278199999998</v>
      </c>
      <c r="J28" s="105">
        <f>G28*1</f>
        <v>141.02278199999998</v>
      </c>
      <c r="K28" s="104">
        <f>G28*1</f>
        <v>141.02278199999998</v>
      </c>
      <c r="L28" s="159">
        <v>5.05458</v>
      </c>
      <c r="M28" s="21">
        <v>27.9</v>
      </c>
      <c r="N28" s="8" t="s">
        <v>16</v>
      </c>
      <c r="O28" s="8" t="s">
        <v>16</v>
      </c>
      <c r="P28" s="131" t="s">
        <v>16</v>
      </c>
      <c r="Q28" s="22">
        <f>L28*M28</f>
        <v>141.02278199999998</v>
      </c>
      <c r="R28" s="9" t="s">
        <v>16</v>
      </c>
      <c r="S28" s="22">
        <f>Q28</f>
        <v>141.02278199999998</v>
      </c>
      <c r="T28" s="27"/>
      <c r="U28" s="31">
        <f>S28</f>
        <v>141.02278199999998</v>
      </c>
      <c r="V28" s="18">
        <f>Q28</f>
        <v>141.02278199999998</v>
      </c>
      <c r="W28" s="11"/>
      <c r="X28" s="20">
        <f>V28</f>
        <v>141.02278199999998</v>
      </c>
      <c r="Y28" s="18">
        <f>Q28</f>
        <v>141.02278199999998</v>
      </c>
      <c r="Z28" s="11"/>
      <c r="AA28" s="69">
        <f>Y28</f>
        <v>141.02278199999998</v>
      </c>
      <c r="AB28" s="87">
        <f aca="true" t="shared" si="15" ref="AB28:AC32">L28/E28*100</f>
        <v>100</v>
      </c>
      <c r="AC28" s="43">
        <f t="shared" si="15"/>
        <v>100</v>
      </c>
      <c r="AD28" s="43">
        <f t="shared" si="7"/>
        <v>100</v>
      </c>
      <c r="AE28" s="43">
        <f t="shared" si="8"/>
        <v>0</v>
      </c>
      <c r="AF28" s="51">
        <f t="shared" si="9"/>
        <v>100</v>
      </c>
      <c r="AG28" s="43">
        <f t="shared" si="5"/>
        <v>100</v>
      </c>
      <c r="AH28" s="44">
        <f t="shared" si="10"/>
        <v>0</v>
      </c>
      <c r="AI28" s="51">
        <f>X28/J28*100</f>
        <v>100</v>
      </c>
      <c r="AJ28" s="44">
        <f t="shared" si="12"/>
        <v>100</v>
      </c>
      <c r="AK28" s="44">
        <f t="shared" si="13"/>
        <v>0</v>
      </c>
      <c r="AL28" s="125">
        <f t="shared" si="14"/>
        <v>100</v>
      </c>
    </row>
    <row r="29" spans="1:38" ht="15">
      <c r="A29" s="57"/>
      <c r="B29" s="79" t="s">
        <v>34</v>
      </c>
      <c r="C29" s="79"/>
      <c r="D29" s="83" t="s">
        <v>25</v>
      </c>
      <c r="E29" s="159">
        <v>5.05458</v>
      </c>
      <c r="F29" s="4">
        <v>10.2857</v>
      </c>
      <c r="G29" s="4">
        <f>E29*F29</f>
        <v>51.989893505999994</v>
      </c>
      <c r="H29" s="5" t="s">
        <v>13</v>
      </c>
      <c r="I29" s="5">
        <f>G29*33</f>
        <v>1715.6664856979999</v>
      </c>
      <c r="J29" s="30">
        <f>G29*21</f>
        <v>1091.7877636259998</v>
      </c>
      <c r="K29" s="61">
        <f>G29*20</f>
        <v>1039.79787012</v>
      </c>
      <c r="L29" s="159">
        <v>5.05458</v>
      </c>
      <c r="M29" s="4">
        <v>10.2857</v>
      </c>
      <c r="N29" s="8" t="s">
        <v>16</v>
      </c>
      <c r="O29" s="8" t="s">
        <v>16</v>
      </c>
      <c r="P29" s="131" t="s">
        <v>16</v>
      </c>
      <c r="Q29" s="22">
        <f>L29*M29</f>
        <v>51.989893505999994</v>
      </c>
      <c r="R29" s="9" t="s">
        <v>16</v>
      </c>
      <c r="S29" s="22">
        <f>Q29*33</f>
        <v>1715.6664856979999</v>
      </c>
      <c r="T29" s="27"/>
      <c r="U29" s="31">
        <f>S29</f>
        <v>1715.6664856979999</v>
      </c>
      <c r="V29" s="10">
        <f>Q29*21</f>
        <v>1091.7877636259998</v>
      </c>
      <c r="W29" s="11"/>
      <c r="X29" s="12">
        <f>V29</f>
        <v>1091.7877636259998</v>
      </c>
      <c r="Y29" s="10">
        <f>Q29*20</f>
        <v>1039.79787012</v>
      </c>
      <c r="Z29" s="11"/>
      <c r="AA29" s="65">
        <f>Y29</f>
        <v>1039.79787012</v>
      </c>
      <c r="AB29" s="90">
        <f t="shared" si="15"/>
        <v>100</v>
      </c>
      <c r="AC29" s="49">
        <f t="shared" si="15"/>
        <v>100</v>
      </c>
      <c r="AD29" s="49">
        <f t="shared" si="7"/>
        <v>100</v>
      </c>
      <c r="AE29" s="49">
        <f t="shared" si="8"/>
        <v>0</v>
      </c>
      <c r="AF29" s="54">
        <f t="shared" si="9"/>
        <v>100</v>
      </c>
      <c r="AG29" s="49">
        <f t="shared" si="5"/>
        <v>100</v>
      </c>
      <c r="AH29" s="50">
        <f t="shared" si="10"/>
        <v>0</v>
      </c>
      <c r="AI29" s="51"/>
      <c r="AJ29" s="50">
        <f t="shared" si="12"/>
        <v>100</v>
      </c>
      <c r="AK29" s="50">
        <f t="shared" si="13"/>
        <v>0</v>
      </c>
      <c r="AL29" s="126">
        <f t="shared" si="14"/>
        <v>100</v>
      </c>
    </row>
    <row r="30" spans="1:38" ht="15">
      <c r="A30" s="57">
        <v>7</v>
      </c>
      <c r="B30" s="80" t="s">
        <v>36</v>
      </c>
      <c r="C30" s="80" t="s">
        <v>143</v>
      </c>
      <c r="D30" s="83" t="s">
        <v>26</v>
      </c>
      <c r="E30" s="179">
        <v>2.53</v>
      </c>
      <c r="F30" s="4">
        <v>142</v>
      </c>
      <c r="G30" s="4">
        <f>E30*F30</f>
        <v>359.26</v>
      </c>
      <c r="H30" s="5" t="s">
        <v>30</v>
      </c>
      <c r="I30" s="5">
        <f>G30</f>
        <v>359.26</v>
      </c>
      <c r="J30" s="30">
        <f>G31</f>
        <v>222.64</v>
      </c>
      <c r="K30" s="61">
        <f>G32</f>
        <v>139.14999999999998</v>
      </c>
      <c r="L30" s="179">
        <v>2.53</v>
      </c>
      <c r="M30" s="4">
        <v>142</v>
      </c>
      <c r="N30" s="8">
        <v>0</v>
      </c>
      <c r="O30" s="147">
        <v>0</v>
      </c>
      <c r="P30" s="132">
        <f>N30*O30</f>
        <v>0</v>
      </c>
      <c r="Q30" s="22">
        <f>L30*M30</f>
        <v>359.26</v>
      </c>
      <c r="R30" s="28">
        <f>L30*P30</f>
        <v>0</v>
      </c>
      <c r="S30" s="22">
        <f>Q30</f>
        <v>359.26</v>
      </c>
      <c r="T30" s="27">
        <f>R30*33</f>
        <v>0</v>
      </c>
      <c r="U30" s="31">
        <f>S30+T30</f>
        <v>359.26</v>
      </c>
      <c r="V30" s="18">
        <f>Q31</f>
        <v>222.64</v>
      </c>
      <c r="W30" s="19">
        <f>R30*21</f>
        <v>0</v>
      </c>
      <c r="X30" s="20">
        <f>V30+W30</f>
        <v>222.64</v>
      </c>
      <c r="Y30" s="18">
        <f>Q32</f>
        <v>139.14999999999998</v>
      </c>
      <c r="Z30" s="19">
        <f>R30*20</f>
        <v>0</v>
      </c>
      <c r="AA30" s="69">
        <f>Y30+Z30</f>
        <v>139.14999999999998</v>
      </c>
      <c r="AB30" s="87">
        <f t="shared" si="15"/>
        <v>100</v>
      </c>
      <c r="AC30" s="43">
        <f t="shared" si="15"/>
        <v>100</v>
      </c>
      <c r="AD30" s="43">
        <f t="shared" si="7"/>
        <v>100</v>
      </c>
      <c r="AE30" s="43">
        <f>T30/G30*100</f>
        <v>0</v>
      </c>
      <c r="AF30" s="51">
        <f t="shared" si="9"/>
        <v>100</v>
      </c>
      <c r="AG30" s="43">
        <f t="shared" si="5"/>
        <v>100</v>
      </c>
      <c r="AH30" s="44">
        <f t="shared" si="10"/>
        <v>0</v>
      </c>
      <c r="AI30" s="51">
        <f>X30/J30*100</f>
        <v>100</v>
      </c>
      <c r="AJ30" s="44">
        <f t="shared" si="12"/>
        <v>100</v>
      </c>
      <c r="AK30" s="44">
        <f t="shared" si="13"/>
        <v>0</v>
      </c>
      <c r="AL30" s="125">
        <f t="shared" si="14"/>
        <v>100</v>
      </c>
    </row>
    <row r="31" spans="1:38" ht="15">
      <c r="A31" s="57"/>
      <c r="B31" s="80" t="s">
        <v>27</v>
      </c>
      <c r="C31" s="178"/>
      <c r="D31" s="83" t="s">
        <v>26</v>
      </c>
      <c r="E31" s="60">
        <v>2.53</v>
      </c>
      <c r="F31" s="29">
        <v>88</v>
      </c>
      <c r="G31" s="4">
        <f>E31*F31</f>
        <v>222.64</v>
      </c>
      <c r="H31" s="5" t="s">
        <v>30</v>
      </c>
      <c r="I31" s="5"/>
      <c r="J31" s="56"/>
      <c r="K31" s="61"/>
      <c r="L31" s="60">
        <v>2.53</v>
      </c>
      <c r="M31" s="29">
        <v>88</v>
      </c>
      <c r="N31" s="8">
        <v>0</v>
      </c>
      <c r="O31" s="147">
        <v>0</v>
      </c>
      <c r="P31" s="8"/>
      <c r="Q31" s="22">
        <f>L30*M31</f>
        <v>222.64</v>
      </c>
      <c r="R31" s="9"/>
      <c r="S31" s="5"/>
      <c r="T31" s="27"/>
      <c r="U31" s="31"/>
      <c r="V31" s="18"/>
      <c r="W31" s="11"/>
      <c r="X31" s="12"/>
      <c r="Y31" s="10"/>
      <c r="Z31" s="11"/>
      <c r="AA31" s="65"/>
      <c r="AB31" s="87">
        <f t="shared" si="15"/>
        <v>100</v>
      </c>
      <c r="AC31" s="43">
        <f t="shared" si="15"/>
        <v>100</v>
      </c>
      <c r="AD31" s="43"/>
      <c r="AE31" s="43"/>
      <c r="AF31" s="51"/>
      <c r="AG31" s="43"/>
      <c r="AH31" s="43"/>
      <c r="AI31" s="51"/>
      <c r="AJ31" s="43"/>
      <c r="AK31" s="43"/>
      <c r="AL31" s="124"/>
    </row>
    <row r="32" spans="1:38" ht="15.75" thickBot="1">
      <c r="A32" s="58"/>
      <c r="B32" s="107" t="s">
        <v>28</v>
      </c>
      <c r="C32" s="107"/>
      <c r="D32" s="108" t="s">
        <v>26</v>
      </c>
      <c r="E32" s="151">
        <v>2.53</v>
      </c>
      <c r="F32" s="7">
        <v>55</v>
      </c>
      <c r="G32" s="7">
        <f>E32*F32</f>
        <v>139.14999999999998</v>
      </c>
      <c r="H32" s="34" t="s">
        <v>30</v>
      </c>
      <c r="I32" s="109"/>
      <c r="J32" s="110"/>
      <c r="K32" s="111"/>
      <c r="L32" s="151">
        <v>2.53</v>
      </c>
      <c r="M32" s="7">
        <v>55</v>
      </c>
      <c r="N32" s="35">
        <v>0</v>
      </c>
      <c r="O32" s="149">
        <v>0</v>
      </c>
      <c r="P32" s="113"/>
      <c r="Q32" s="114">
        <f>L30*M32</f>
        <v>139.14999999999998</v>
      </c>
      <c r="R32" s="115"/>
      <c r="S32" s="116"/>
      <c r="T32" s="117"/>
      <c r="U32" s="36"/>
      <c r="V32" s="37"/>
      <c r="W32" s="38"/>
      <c r="X32" s="39"/>
      <c r="Y32" s="37"/>
      <c r="Z32" s="38"/>
      <c r="AA32" s="66"/>
      <c r="AB32" s="88">
        <f t="shared" si="15"/>
        <v>100</v>
      </c>
      <c r="AC32" s="45">
        <f t="shared" si="15"/>
        <v>100</v>
      </c>
      <c r="AD32" s="46"/>
      <c r="AE32" s="45"/>
      <c r="AF32" s="121"/>
      <c r="AG32" s="45"/>
      <c r="AH32" s="118"/>
      <c r="AI32" s="52"/>
      <c r="AJ32" s="118"/>
      <c r="AK32" s="118"/>
      <c r="AL32" s="127"/>
    </row>
    <row r="33" spans="1:38" ht="15">
      <c r="A33" s="85"/>
      <c r="B33" s="133" t="s">
        <v>60</v>
      </c>
      <c r="C33" s="133"/>
      <c r="D33" s="155" t="s">
        <v>61</v>
      </c>
      <c r="E33" s="134"/>
      <c r="F33" s="135"/>
      <c r="G33" s="135"/>
      <c r="H33" s="135"/>
      <c r="I33" s="137">
        <f>I19+I20+I21+I25+I26+I27+I30</f>
        <v>2295.656567698</v>
      </c>
      <c r="J33" s="137">
        <f>J19+J20+J21+J25+J26+J27+J30</f>
        <v>1535.157845626</v>
      </c>
      <c r="K33" s="138">
        <f>K19+K20+K21+K25+K26+K27+K30</f>
        <v>1399.67795212</v>
      </c>
      <c r="L33" s="139"/>
      <c r="M33" s="137"/>
      <c r="N33" s="140"/>
      <c r="O33" s="141"/>
      <c r="P33" s="141"/>
      <c r="Q33" s="136"/>
      <c r="R33" s="136"/>
      <c r="S33" s="137">
        <f aca="true" t="shared" si="16" ref="S33:AA33">S19+S20+S21+S25+S26+S27+S30</f>
        <v>2295.656567698</v>
      </c>
      <c r="T33" s="137">
        <f t="shared" si="16"/>
        <v>0</v>
      </c>
      <c r="U33" s="142">
        <f t="shared" si="16"/>
        <v>2295.656567698</v>
      </c>
      <c r="V33" s="137">
        <f t="shared" si="16"/>
        <v>1535.157845626</v>
      </c>
      <c r="W33" s="143">
        <f t="shared" si="16"/>
        <v>0</v>
      </c>
      <c r="X33" s="142">
        <f t="shared" si="16"/>
        <v>1535.157845626</v>
      </c>
      <c r="Y33" s="137">
        <f t="shared" si="16"/>
        <v>1399.67795212</v>
      </c>
      <c r="Z33" s="143">
        <f t="shared" si="16"/>
        <v>0</v>
      </c>
      <c r="AA33" s="144">
        <f t="shared" si="16"/>
        <v>1399.67795212</v>
      </c>
      <c r="AB33" s="87"/>
      <c r="AC33" s="43"/>
      <c r="AD33" s="47">
        <f>S33/I33*100</f>
        <v>100</v>
      </c>
      <c r="AE33" s="47">
        <f>T33/I33*100</f>
        <v>0</v>
      </c>
      <c r="AF33" s="55">
        <f>U33/I33*100</f>
        <v>100</v>
      </c>
      <c r="AG33" s="47">
        <f>V33/J33*100</f>
        <v>100</v>
      </c>
      <c r="AH33" s="48">
        <f>W33/J33*100</f>
        <v>0</v>
      </c>
      <c r="AI33" s="55">
        <f>X33/J33*100</f>
        <v>100</v>
      </c>
      <c r="AJ33" s="48">
        <f>Y33/K33*100</f>
        <v>100</v>
      </c>
      <c r="AK33" s="48">
        <f>Z33/K33*100</f>
        <v>0</v>
      </c>
      <c r="AL33" s="128">
        <f>AA33/K33*100</f>
        <v>100</v>
      </c>
    </row>
    <row r="34" spans="1:38" ht="13.5" thickBot="1">
      <c r="A34" s="86"/>
      <c r="B34" s="81" t="s">
        <v>50</v>
      </c>
      <c r="C34" s="81"/>
      <c r="D34" s="81" t="s">
        <v>61</v>
      </c>
      <c r="E34" s="73"/>
      <c r="F34" s="46"/>
      <c r="G34" s="46"/>
      <c r="H34" s="46"/>
      <c r="I34" s="63">
        <f>I33*1</f>
        <v>2295.656567698</v>
      </c>
      <c r="J34" s="63">
        <f>J33*2</f>
        <v>3070.315691252</v>
      </c>
      <c r="K34" s="64">
        <f>K33*3</f>
        <v>4199.03385636</v>
      </c>
      <c r="L34" s="70"/>
      <c r="M34" s="46"/>
      <c r="N34" s="46"/>
      <c r="O34" s="46"/>
      <c r="P34" s="46"/>
      <c r="Q34" s="46"/>
      <c r="R34" s="46"/>
      <c r="S34" s="45">
        <f>S33*1</f>
        <v>2295.656567698</v>
      </c>
      <c r="T34" s="45">
        <f>T33*1</f>
        <v>0</v>
      </c>
      <c r="U34" s="71">
        <f>U33*1</f>
        <v>2295.656567698</v>
      </c>
      <c r="V34" s="45">
        <f>V33*2</f>
        <v>3070.315691252</v>
      </c>
      <c r="W34" s="45">
        <f>W33*2</f>
        <v>0</v>
      </c>
      <c r="X34" s="71">
        <f>X33*2</f>
        <v>3070.315691252</v>
      </c>
      <c r="Y34" s="45">
        <f>Y33*3</f>
        <v>4199.03385636</v>
      </c>
      <c r="Z34" s="45">
        <f>Z33*3</f>
        <v>0</v>
      </c>
      <c r="AA34" s="72">
        <f>AA33*3</f>
        <v>4199.03385636</v>
      </c>
      <c r="AB34" s="88"/>
      <c r="AC34" s="46"/>
      <c r="AD34" s="45"/>
      <c r="AE34" s="45"/>
      <c r="AF34" s="71">
        <f>U34/I34*100</f>
        <v>100</v>
      </c>
      <c r="AG34" s="46"/>
      <c r="AH34" s="46"/>
      <c r="AI34" s="71">
        <f>X34/J34*100</f>
        <v>100</v>
      </c>
      <c r="AJ34" s="46"/>
      <c r="AK34" s="46"/>
      <c r="AL34" s="72">
        <f>AA34/K34*100</f>
        <v>100</v>
      </c>
    </row>
    <row r="36" spans="4:9" ht="13.5" thickBot="1">
      <c r="D36" s="1"/>
      <c r="E36" s="1"/>
      <c r="F36" s="1"/>
      <c r="G36" s="1"/>
      <c r="H36" s="1"/>
      <c r="I36" s="1"/>
    </row>
    <row r="37" spans="1:38" ht="25.5" customHeight="1" thickBot="1">
      <c r="A37" s="234" t="s">
        <v>0</v>
      </c>
      <c r="B37" s="237" t="s">
        <v>1</v>
      </c>
      <c r="C37" s="239" t="s">
        <v>115</v>
      </c>
      <c r="D37" s="242" t="s">
        <v>2</v>
      </c>
      <c r="E37" s="244" t="s">
        <v>46</v>
      </c>
      <c r="F37" s="244"/>
      <c r="G37" s="244"/>
      <c r="H37" s="244"/>
      <c r="I37" s="244"/>
      <c r="J37" s="244"/>
      <c r="K37" s="245"/>
      <c r="L37" s="249" t="s">
        <v>94</v>
      </c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1"/>
      <c r="AB37" s="252" t="s">
        <v>33</v>
      </c>
      <c r="AC37" s="253"/>
      <c r="AD37" s="253"/>
      <c r="AE37" s="253"/>
      <c r="AF37" s="253"/>
      <c r="AG37" s="253"/>
      <c r="AH37" s="253"/>
      <c r="AI37" s="253"/>
      <c r="AJ37" s="253"/>
      <c r="AK37" s="253"/>
      <c r="AL37" s="254"/>
    </row>
    <row r="38" spans="1:38" ht="43.5" customHeight="1">
      <c r="A38" s="235"/>
      <c r="B38" s="238"/>
      <c r="C38" s="240"/>
      <c r="D38" s="243"/>
      <c r="E38" s="206" t="s">
        <v>3</v>
      </c>
      <c r="F38" s="207" t="s">
        <v>37</v>
      </c>
      <c r="G38" s="207" t="s">
        <v>38</v>
      </c>
      <c r="H38" s="208" t="s">
        <v>29</v>
      </c>
      <c r="I38" s="246" t="s">
        <v>48</v>
      </c>
      <c r="J38" s="247"/>
      <c r="K38" s="248"/>
      <c r="L38" s="230" t="s">
        <v>3</v>
      </c>
      <c r="M38" s="192" t="s">
        <v>37</v>
      </c>
      <c r="N38" s="231" t="s">
        <v>4</v>
      </c>
      <c r="O38" s="232" t="s">
        <v>39</v>
      </c>
      <c r="P38" s="192" t="s">
        <v>5</v>
      </c>
      <c r="Q38" s="193" t="s">
        <v>40</v>
      </c>
      <c r="R38" s="195" t="s">
        <v>6</v>
      </c>
      <c r="S38" s="196" t="s">
        <v>49</v>
      </c>
      <c r="T38" s="197"/>
      <c r="U38" s="197"/>
      <c r="V38" s="197"/>
      <c r="W38" s="197"/>
      <c r="X38" s="197"/>
      <c r="Y38" s="197"/>
      <c r="Z38" s="197"/>
      <c r="AA38" s="198"/>
      <c r="AB38" s="203" t="s">
        <v>41</v>
      </c>
      <c r="AC38" s="209" t="s">
        <v>42</v>
      </c>
      <c r="AD38" s="212" t="s">
        <v>54</v>
      </c>
      <c r="AE38" s="212"/>
      <c r="AF38" s="212"/>
      <c r="AG38" s="212"/>
      <c r="AH38" s="212"/>
      <c r="AI38" s="212"/>
      <c r="AJ38" s="212"/>
      <c r="AK38" s="212"/>
      <c r="AL38" s="213"/>
    </row>
    <row r="39" spans="1:38" ht="24" customHeight="1">
      <c r="A39" s="235"/>
      <c r="B39" s="238"/>
      <c r="C39" s="240"/>
      <c r="D39" s="243"/>
      <c r="E39" s="206"/>
      <c r="F39" s="207"/>
      <c r="G39" s="207"/>
      <c r="H39" s="208"/>
      <c r="I39" s="214" t="s">
        <v>43</v>
      </c>
      <c r="J39" s="216" t="s">
        <v>45</v>
      </c>
      <c r="K39" s="218" t="s">
        <v>44</v>
      </c>
      <c r="L39" s="230"/>
      <c r="M39" s="192"/>
      <c r="N39" s="231"/>
      <c r="O39" s="233"/>
      <c r="P39" s="192"/>
      <c r="Q39" s="194"/>
      <c r="R39" s="195"/>
      <c r="S39" s="220" t="s">
        <v>7</v>
      </c>
      <c r="T39" s="221"/>
      <c r="U39" s="222"/>
      <c r="V39" s="220" t="s">
        <v>8</v>
      </c>
      <c r="W39" s="221"/>
      <c r="X39" s="222"/>
      <c r="Y39" s="220" t="s">
        <v>9</v>
      </c>
      <c r="Z39" s="221"/>
      <c r="AA39" s="226"/>
      <c r="AB39" s="204"/>
      <c r="AC39" s="210"/>
      <c r="AD39" s="228" t="s">
        <v>7</v>
      </c>
      <c r="AE39" s="228"/>
      <c r="AF39" s="228"/>
      <c r="AG39" s="228" t="s">
        <v>8</v>
      </c>
      <c r="AH39" s="228"/>
      <c r="AI39" s="228"/>
      <c r="AJ39" s="228" t="s">
        <v>9</v>
      </c>
      <c r="AK39" s="228"/>
      <c r="AL39" s="229"/>
    </row>
    <row r="40" spans="1:38" ht="54.75" customHeight="1">
      <c r="A40" s="235"/>
      <c r="B40" s="238"/>
      <c r="C40" s="240"/>
      <c r="D40" s="243"/>
      <c r="E40" s="206"/>
      <c r="F40" s="207"/>
      <c r="G40" s="207"/>
      <c r="H40" s="208"/>
      <c r="I40" s="215"/>
      <c r="J40" s="217"/>
      <c r="K40" s="219"/>
      <c r="L40" s="230"/>
      <c r="M40" s="192"/>
      <c r="N40" s="231"/>
      <c r="O40" s="233"/>
      <c r="P40" s="192"/>
      <c r="Q40" s="194"/>
      <c r="R40" s="195"/>
      <c r="S40" s="223"/>
      <c r="T40" s="224"/>
      <c r="U40" s="225"/>
      <c r="V40" s="223"/>
      <c r="W40" s="224"/>
      <c r="X40" s="225"/>
      <c r="Y40" s="223"/>
      <c r="Z40" s="224"/>
      <c r="AA40" s="227"/>
      <c r="AB40" s="204"/>
      <c r="AC40" s="210"/>
      <c r="AD40" s="228"/>
      <c r="AE40" s="228"/>
      <c r="AF40" s="228"/>
      <c r="AG40" s="228"/>
      <c r="AH40" s="228"/>
      <c r="AI40" s="228"/>
      <c r="AJ40" s="228"/>
      <c r="AK40" s="228"/>
      <c r="AL40" s="229"/>
    </row>
    <row r="41" spans="1:38" ht="58.5" customHeight="1" thickBot="1">
      <c r="A41" s="235"/>
      <c r="B41" s="238"/>
      <c r="C41" s="241"/>
      <c r="D41" s="243"/>
      <c r="E41" s="206"/>
      <c r="F41" s="207"/>
      <c r="G41" s="207"/>
      <c r="H41" s="208"/>
      <c r="I41" s="91" t="s">
        <v>30</v>
      </c>
      <c r="J41" s="92" t="s">
        <v>30</v>
      </c>
      <c r="K41" s="93" t="s">
        <v>30</v>
      </c>
      <c r="L41" s="230"/>
      <c r="M41" s="192"/>
      <c r="N41" s="231"/>
      <c r="O41" s="233"/>
      <c r="P41" s="192"/>
      <c r="Q41" s="194"/>
      <c r="R41" s="195"/>
      <c r="S41" s="94" t="s">
        <v>32</v>
      </c>
      <c r="T41" s="95" t="s">
        <v>10</v>
      </c>
      <c r="U41" s="96" t="s">
        <v>11</v>
      </c>
      <c r="V41" s="94" t="s">
        <v>32</v>
      </c>
      <c r="W41" s="95" t="s">
        <v>10</v>
      </c>
      <c r="X41" s="96" t="s">
        <v>11</v>
      </c>
      <c r="Y41" s="94" t="s">
        <v>32</v>
      </c>
      <c r="Z41" s="95" t="s">
        <v>10</v>
      </c>
      <c r="AA41" s="97" t="s">
        <v>11</v>
      </c>
      <c r="AB41" s="205"/>
      <c r="AC41" s="211"/>
      <c r="AD41" s="129" t="s">
        <v>35</v>
      </c>
      <c r="AE41" s="129" t="s">
        <v>10</v>
      </c>
      <c r="AF41" s="119" t="s">
        <v>11</v>
      </c>
      <c r="AG41" s="129" t="s">
        <v>35</v>
      </c>
      <c r="AH41" s="129" t="s">
        <v>10</v>
      </c>
      <c r="AI41" s="119" t="s">
        <v>11</v>
      </c>
      <c r="AJ41" s="129" t="s">
        <v>35</v>
      </c>
      <c r="AK41" s="129" t="s">
        <v>10</v>
      </c>
      <c r="AL41" s="122" t="s">
        <v>11</v>
      </c>
    </row>
    <row r="42" spans="1:38" ht="13.5" thickBot="1">
      <c r="A42" s="236"/>
      <c r="B42" s="98" t="s">
        <v>12</v>
      </c>
      <c r="C42" s="98" t="s">
        <v>51</v>
      </c>
      <c r="D42" s="99">
        <v>1</v>
      </c>
      <c r="E42" s="100">
        <v>2</v>
      </c>
      <c r="F42" s="101">
        <v>3</v>
      </c>
      <c r="G42" s="101">
        <v>4</v>
      </c>
      <c r="H42" s="101">
        <v>5</v>
      </c>
      <c r="I42" s="101">
        <v>6</v>
      </c>
      <c r="J42" s="101">
        <v>7</v>
      </c>
      <c r="K42" s="102">
        <v>8</v>
      </c>
      <c r="L42" s="103">
        <v>9</v>
      </c>
      <c r="M42" s="101">
        <v>10</v>
      </c>
      <c r="N42" s="101">
        <v>11</v>
      </c>
      <c r="O42" s="101">
        <v>12</v>
      </c>
      <c r="P42" s="101">
        <v>13</v>
      </c>
      <c r="Q42" s="101">
        <v>14</v>
      </c>
      <c r="R42" s="101">
        <v>15</v>
      </c>
      <c r="S42" s="101">
        <v>16</v>
      </c>
      <c r="T42" s="101">
        <v>17</v>
      </c>
      <c r="U42" s="101">
        <v>18</v>
      </c>
      <c r="V42" s="101">
        <v>19</v>
      </c>
      <c r="W42" s="101">
        <v>20</v>
      </c>
      <c r="X42" s="101">
        <v>21</v>
      </c>
      <c r="Y42" s="101">
        <v>22</v>
      </c>
      <c r="Z42" s="101">
        <v>23</v>
      </c>
      <c r="AA42" s="102">
        <v>24</v>
      </c>
      <c r="AB42" s="103">
        <v>25</v>
      </c>
      <c r="AC42" s="101">
        <v>26</v>
      </c>
      <c r="AD42" s="101">
        <v>27</v>
      </c>
      <c r="AE42" s="101">
        <v>28</v>
      </c>
      <c r="AF42" s="120">
        <v>29</v>
      </c>
      <c r="AG42" s="101">
        <v>30</v>
      </c>
      <c r="AH42" s="101">
        <v>31</v>
      </c>
      <c r="AI42" s="120">
        <v>32</v>
      </c>
      <c r="AJ42" s="101">
        <v>33</v>
      </c>
      <c r="AK42" s="101">
        <v>34</v>
      </c>
      <c r="AL42" s="123">
        <v>35</v>
      </c>
    </row>
    <row r="43" spans="1:38" ht="15">
      <c r="A43" s="59">
        <v>1</v>
      </c>
      <c r="B43" s="75" t="s">
        <v>17</v>
      </c>
      <c r="C43" s="75" t="s">
        <v>142</v>
      </c>
      <c r="D43" s="82" t="s">
        <v>15</v>
      </c>
      <c r="E43" s="150">
        <v>56.53</v>
      </c>
      <c r="F43" s="4">
        <v>1.41</v>
      </c>
      <c r="G43" s="13">
        <f>E43*F43</f>
        <v>79.7073</v>
      </c>
      <c r="H43" s="32" t="s">
        <v>31</v>
      </c>
      <c r="I43" s="32">
        <f>G43*1</f>
        <v>79.7073</v>
      </c>
      <c r="J43" s="106">
        <f>G43*1</f>
        <v>79.7073</v>
      </c>
      <c r="K43" s="62">
        <f>G43*1</f>
        <v>79.7073</v>
      </c>
      <c r="L43" s="145">
        <v>62.14</v>
      </c>
      <c r="M43" s="14">
        <v>1.41</v>
      </c>
      <c r="N43" s="14">
        <v>0</v>
      </c>
      <c r="O43" s="147">
        <v>0</v>
      </c>
      <c r="P43" s="130">
        <f>N43*O43</f>
        <v>0</v>
      </c>
      <c r="Q43" s="15">
        <f>L43*M43</f>
        <v>87.61739999999999</v>
      </c>
      <c r="R43" s="16">
        <f>L43*P43</f>
        <v>0</v>
      </c>
      <c r="S43" s="15">
        <f>Q43</f>
        <v>87.61739999999999</v>
      </c>
      <c r="T43" s="17">
        <f>R43*33</f>
        <v>0</v>
      </c>
      <c r="U43" s="33">
        <f>S43+T43</f>
        <v>87.61739999999999</v>
      </c>
      <c r="V43" s="40">
        <f>Q43</f>
        <v>87.61739999999999</v>
      </c>
      <c r="W43" s="41">
        <f>R43*21</f>
        <v>0</v>
      </c>
      <c r="X43" s="42">
        <f>V43+W43</f>
        <v>87.61739999999999</v>
      </c>
      <c r="Y43" s="40">
        <f>Q43</f>
        <v>87.61739999999999</v>
      </c>
      <c r="Z43" s="41">
        <f>R43*20</f>
        <v>0</v>
      </c>
      <c r="AA43" s="67">
        <f>Y43+Z43</f>
        <v>87.61739999999999</v>
      </c>
      <c r="AB43" s="89">
        <f aca="true" t="shared" si="17" ref="AB43:AC45">L43/E43*100</f>
        <v>109.92393419423314</v>
      </c>
      <c r="AC43" s="44">
        <f t="shared" si="17"/>
        <v>100</v>
      </c>
      <c r="AD43" s="44">
        <f>S43/I43*100</f>
        <v>109.92393419423314</v>
      </c>
      <c r="AE43" s="44">
        <f>T43/I43*100</f>
        <v>0</v>
      </c>
      <c r="AF43" s="53">
        <f aca="true" t="shared" si="18" ref="AF43:AG45">U43/I43*100</f>
        <v>109.92393419423314</v>
      </c>
      <c r="AG43" s="44">
        <f t="shared" si="18"/>
        <v>109.92393419423314</v>
      </c>
      <c r="AH43" s="44">
        <f aca="true" t="shared" si="19" ref="AH43:AI45">W43/J43*100</f>
        <v>0</v>
      </c>
      <c r="AI43" s="53">
        <f>X43/J43*100</f>
        <v>109.92393419423314</v>
      </c>
      <c r="AJ43" s="44">
        <f>Y43/K43*100</f>
        <v>109.92393419423314</v>
      </c>
      <c r="AK43" s="44">
        <f>Z43/K43*100</f>
        <v>0</v>
      </c>
      <c r="AL43" s="125">
        <f>AA43/K43*100</f>
        <v>109.92393419423314</v>
      </c>
    </row>
    <row r="44" spans="1:38" ht="15">
      <c r="A44" s="57">
        <v>2</v>
      </c>
      <c r="B44" s="74" t="s">
        <v>18</v>
      </c>
      <c r="C44" s="75"/>
      <c r="D44" s="83" t="s">
        <v>15</v>
      </c>
      <c r="E44" s="150"/>
      <c r="F44" s="4"/>
      <c r="G44" s="4">
        <f>E44*F44</f>
        <v>0</v>
      </c>
      <c r="H44" s="5" t="s">
        <v>31</v>
      </c>
      <c r="I44" s="5">
        <f>G44*1</f>
        <v>0</v>
      </c>
      <c r="J44" s="105">
        <f>G44*1</f>
        <v>0</v>
      </c>
      <c r="K44" s="61">
        <f>G44*1</f>
        <v>0</v>
      </c>
      <c r="L44" s="145"/>
      <c r="M44" s="21"/>
      <c r="N44" s="8" t="s">
        <v>16</v>
      </c>
      <c r="O44" s="8" t="s">
        <v>16</v>
      </c>
      <c r="P44" s="130"/>
      <c r="Q44" s="22">
        <f>L44*M44</f>
        <v>0</v>
      </c>
      <c r="R44" s="16">
        <f>L44*P44</f>
        <v>0</v>
      </c>
      <c r="S44" s="15">
        <f>Q44</f>
        <v>0</v>
      </c>
      <c r="T44" s="17">
        <f>R44*33</f>
        <v>0</v>
      </c>
      <c r="U44" s="31">
        <f>S44+T44</f>
        <v>0</v>
      </c>
      <c r="V44" s="18">
        <f>Q44</f>
        <v>0</v>
      </c>
      <c r="W44" s="19">
        <f>R44*21</f>
        <v>0</v>
      </c>
      <c r="X44" s="20">
        <f>V44+W44</f>
        <v>0</v>
      </c>
      <c r="Y44" s="18">
        <f>Q44</f>
        <v>0</v>
      </c>
      <c r="Z44" s="19">
        <f>R44*20</f>
        <v>0</v>
      </c>
      <c r="AA44" s="69">
        <f>Y44+Z44</f>
        <v>0</v>
      </c>
      <c r="AB44" s="87" t="e">
        <f t="shared" si="17"/>
        <v>#DIV/0!</v>
      </c>
      <c r="AC44" s="43" t="e">
        <f t="shared" si="17"/>
        <v>#DIV/0!</v>
      </c>
      <c r="AD44" s="43" t="e">
        <f>S44/I44*100</f>
        <v>#DIV/0!</v>
      </c>
      <c r="AE44" s="43" t="e">
        <f>T44/I44*100</f>
        <v>#DIV/0!</v>
      </c>
      <c r="AF44" s="51" t="e">
        <f t="shared" si="18"/>
        <v>#DIV/0!</v>
      </c>
      <c r="AG44" s="43" t="e">
        <f t="shared" si="18"/>
        <v>#DIV/0!</v>
      </c>
      <c r="AH44" s="44" t="e">
        <f t="shared" si="19"/>
        <v>#DIV/0!</v>
      </c>
      <c r="AI44" s="51" t="e">
        <f t="shared" si="19"/>
        <v>#DIV/0!</v>
      </c>
      <c r="AJ44" s="44" t="e">
        <f>Y44/K44*100</f>
        <v>#DIV/0!</v>
      </c>
      <c r="AK44" s="44" t="e">
        <f>Z44/K44*100</f>
        <v>#DIV/0!</v>
      </c>
      <c r="AL44" s="125" t="e">
        <f>AA44/K44*100</f>
        <v>#DIV/0!</v>
      </c>
    </row>
    <row r="45" spans="1:38" ht="45">
      <c r="A45" s="57">
        <v>3</v>
      </c>
      <c r="B45" s="154" t="s">
        <v>55</v>
      </c>
      <c r="C45" s="76"/>
      <c r="D45" s="83" t="s">
        <v>15</v>
      </c>
      <c r="E45" s="158">
        <f>E46*E48+E47</f>
        <v>0</v>
      </c>
      <c r="F45" s="4">
        <v>0</v>
      </c>
      <c r="G45" s="4">
        <f>E45*F45</f>
        <v>0</v>
      </c>
      <c r="H45" s="5" t="s">
        <v>30</v>
      </c>
      <c r="I45" s="5">
        <f>G45*1</f>
        <v>0</v>
      </c>
      <c r="J45" s="105">
        <f>G45*1</f>
        <v>0</v>
      </c>
      <c r="K45" s="61">
        <f>G45*1</f>
        <v>0</v>
      </c>
      <c r="L45" s="148">
        <f>L46*L48+L47</f>
        <v>0</v>
      </c>
      <c r="M45" s="21">
        <v>0</v>
      </c>
      <c r="N45" s="21">
        <v>0</v>
      </c>
      <c r="O45" s="147">
        <v>0</v>
      </c>
      <c r="P45" s="130">
        <f>N45*O45</f>
        <v>0</v>
      </c>
      <c r="Q45" s="22">
        <f>L45*M45</f>
        <v>0</v>
      </c>
      <c r="R45" s="16">
        <f>L45*P45</f>
        <v>0</v>
      </c>
      <c r="S45" s="15">
        <f>Q45</f>
        <v>0</v>
      </c>
      <c r="T45" s="17">
        <f>R45*33</f>
        <v>0</v>
      </c>
      <c r="U45" s="31">
        <f>S45+T45</f>
        <v>0</v>
      </c>
      <c r="V45" s="18">
        <f>Q45</f>
        <v>0</v>
      </c>
      <c r="W45" s="19">
        <f>R45*21</f>
        <v>0</v>
      </c>
      <c r="X45" s="20">
        <f>V45+W45</f>
        <v>0</v>
      </c>
      <c r="Y45" s="18">
        <f>Q45</f>
        <v>0</v>
      </c>
      <c r="Z45" s="19">
        <f>R45*20</f>
        <v>0</v>
      </c>
      <c r="AA45" s="69">
        <f>Y45+Z45</f>
        <v>0</v>
      </c>
      <c r="AB45" s="87" t="e">
        <f t="shared" si="17"/>
        <v>#DIV/0!</v>
      </c>
      <c r="AC45" s="43" t="e">
        <f t="shared" si="17"/>
        <v>#DIV/0!</v>
      </c>
      <c r="AD45" s="43" t="e">
        <f>S45/I45*100</f>
        <v>#DIV/0!</v>
      </c>
      <c r="AE45" s="43" t="e">
        <f>T45/I45*100</f>
        <v>#DIV/0!</v>
      </c>
      <c r="AF45" s="51" t="e">
        <f t="shared" si="18"/>
        <v>#DIV/0!</v>
      </c>
      <c r="AG45" s="43" t="e">
        <f t="shared" si="18"/>
        <v>#DIV/0!</v>
      </c>
      <c r="AH45" s="44" t="e">
        <f t="shared" si="19"/>
        <v>#DIV/0!</v>
      </c>
      <c r="AI45" s="51" t="e">
        <f t="shared" si="19"/>
        <v>#DIV/0!</v>
      </c>
      <c r="AJ45" s="44" t="e">
        <f>Y45/K45*100</f>
        <v>#DIV/0!</v>
      </c>
      <c r="AK45" s="44" t="e">
        <f>Z45/K45*100</f>
        <v>#DIV/0!</v>
      </c>
      <c r="AL45" s="125" t="e">
        <f>AA45/K45*100</f>
        <v>#DIV/0!</v>
      </c>
    </row>
    <row r="46" spans="1:38" ht="15">
      <c r="A46" s="57"/>
      <c r="B46" s="156" t="s">
        <v>57</v>
      </c>
      <c r="C46" s="76"/>
      <c r="D46" s="83" t="s">
        <v>21</v>
      </c>
      <c r="E46" s="160">
        <v>0</v>
      </c>
      <c r="F46" s="4"/>
      <c r="G46" s="4"/>
      <c r="H46" s="5"/>
      <c r="I46" s="5"/>
      <c r="J46" s="105"/>
      <c r="K46" s="61"/>
      <c r="L46" s="160">
        <v>0</v>
      </c>
      <c r="M46" s="21"/>
      <c r="N46" s="21"/>
      <c r="O46" s="147"/>
      <c r="P46" s="130"/>
      <c r="Q46" s="22"/>
      <c r="R46" s="16"/>
      <c r="S46" s="15"/>
      <c r="T46" s="17"/>
      <c r="U46" s="31"/>
      <c r="V46" s="18"/>
      <c r="W46" s="19"/>
      <c r="X46" s="20"/>
      <c r="Y46" s="18"/>
      <c r="Z46" s="19"/>
      <c r="AA46" s="69"/>
      <c r="AB46" s="87"/>
      <c r="AC46" s="43"/>
      <c r="AD46" s="43"/>
      <c r="AE46" s="43"/>
      <c r="AF46" s="51"/>
      <c r="AG46" s="43"/>
      <c r="AH46" s="44"/>
      <c r="AI46" s="51"/>
      <c r="AJ46" s="44"/>
      <c r="AK46" s="44"/>
      <c r="AL46" s="125"/>
    </row>
    <row r="47" spans="1:38" ht="15">
      <c r="A47" s="57"/>
      <c r="B47" s="156" t="s">
        <v>58</v>
      </c>
      <c r="C47" s="76"/>
      <c r="D47" s="83" t="s">
        <v>15</v>
      </c>
      <c r="E47" s="160">
        <v>0</v>
      </c>
      <c r="F47" s="4"/>
      <c r="G47" s="4"/>
      <c r="H47" s="5"/>
      <c r="I47" s="5"/>
      <c r="J47" s="105"/>
      <c r="K47" s="61"/>
      <c r="L47" s="160">
        <v>0</v>
      </c>
      <c r="M47" s="21"/>
      <c r="N47" s="21"/>
      <c r="O47" s="147"/>
      <c r="P47" s="130"/>
      <c r="Q47" s="22"/>
      <c r="R47" s="16"/>
      <c r="S47" s="15"/>
      <c r="T47" s="17"/>
      <c r="U47" s="31"/>
      <c r="V47" s="18"/>
      <c r="W47" s="19"/>
      <c r="X47" s="20"/>
      <c r="Y47" s="18"/>
      <c r="Z47" s="19"/>
      <c r="AA47" s="69"/>
      <c r="AB47" s="87"/>
      <c r="AC47" s="43"/>
      <c r="AD47" s="43"/>
      <c r="AE47" s="43"/>
      <c r="AF47" s="51"/>
      <c r="AG47" s="43"/>
      <c r="AH47" s="44"/>
      <c r="AI47" s="51"/>
      <c r="AJ47" s="44"/>
      <c r="AK47" s="44"/>
      <c r="AL47" s="125"/>
    </row>
    <row r="48" spans="1:38" ht="25.5">
      <c r="A48" s="57"/>
      <c r="B48" s="157" t="s">
        <v>56</v>
      </c>
      <c r="C48" s="76"/>
      <c r="D48" s="83" t="s">
        <v>59</v>
      </c>
      <c r="E48" s="171">
        <v>0</v>
      </c>
      <c r="F48" s="4"/>
      <c r="G48" s="4"/>
      <c r="H48" s="5"/>
      <c r="I48" s="5"/>
      <c r="J48" s="105"/>
      <c r="K48" s="61"/>
      <c r="L48" s="171">
        <v>0</v>
      </c>
      <c r="M48" s="21"/>
      <c r="N48" s="21"/>
      <c r="O48" s="147"/>
      <c r="P48" s="130"/>
      <c r="Q48" s="22"/>
      <c r="R48" s="16"/>
      <c r="S48" s="15"/>
      <c r="T48" s="17"/>
      <c r="U48" s="31"/>
      <c r="V48" s="18"/>
      <c r="W48" s="19"/>
      <c r="X48" s="20"/>
      <c r="Y48" s="18"/>
      <c r="Z48" s="19"/>
      <c r="AA48" s="69"/>
      <c r="AB48" s="87"/>
      <c r="AC48" s="43"/>
      <c r="AD48" s="43"/>
      <c r="AE48" s="43"/>
      <c r="AF48" s="51"/>
      <c r="AG48" s="43"/>
      <c r="AH48" s="44"/>
      <c r="AI48" s="51"/>
      <c r="AJ48" s="44"/>
      <c r="AK48" s="44"/>
      <c r="AL48" s="125"/>
    </row>
    <row r="49" spans="1:38" ht="15">
      <c r="A49" s="57">
        <v>4</v>
      </c>
      <c r="B49" s="74" t="s">
        <v>19</v>
      </c>
      <c r="C49" s="75"/>
      <c r="D49" s="83" t="s">
        <v>15</v>
      </c>
      <c r="E49" s="150">
        <v>0</v>
      </c>
      <c r="F49" s="4">
        <v>0</v>
      </c>
      <c r="G49" s="4">
        <f>E49*F49</f>
        <v>0</v>
      </c>
      <c r="H49" s="5" t="s">
        <v>30</v>
      </c>
      <c r="I49" s="5">
        <f>G49*1</f>
        <v>0</v>
      </c>
      <c r="J49" s="105">
        <f>G49*1</f>
        <v>0</v>
      </c>
      <c r="K49" s="61">
        <f>G49*1</f>
        <v>0</v>
      </c>
      <c r="L49" s="145">
        <v>0</v>
      </c>
      <c r="M49" s="21">
        <v>0</v>
      </c>
      <c r="N49" s="8" t="s">
        <v>16</v>
      </c>
      <c r="O49" s="8" t="s">
        <v>16</v>
      </c>
      <c r="P49" s="130"/>
      <c r="Q49" s="22">
        <f>L49*M49</f>
        <v>0</v>
      </c>
      <c r="R49" s="16">
        <f>L49*P49</f>
        <v>0</v>
      </c>
      <c r="S49" s="15">
        <f>Q49</f>
        <v>0</v>
      </c>
      <c r="T49" s="17">
        <f>R49*33</f>
        <v>0</v>
      </c>
      <c r="U49" s="31">
        <f>S49+T49</f>
        <v>0</v>
      </c>
      <c r="V49" s="18">
        <f>Q49</f>
        <v>0</v>
      </c>
      <c r="W49" s="19">
        <f>R49*21</f>
        <v>0</v>
      </c>
      <c r="X49" s="20">
        <f>V49+W49</f>
        <v>0</v>
      </c>
      <c r="Y49" s="18">
        <f>Q49</f>
        <v>0</v>
      </c>
      <c r="Z49" s="19">
        <f>R49*20</f>
        <v>0</v>
      </c>
      <c r="AA49" s="69">
        <f>Y49+Z49</f>
        <v>0</v>
      </c>
      <c r="AB49" s="87" t="e">
        <f>L49/E49*100</f>
        <v>#DIV/0!</v>
      </c>
      <c r="AC49" s="43" t="e">
        <f>M49/F49*100</f>
        <v>#DIV/0!</v>
      </c>
      <c r="AD49" s="43" t="e">
        <f aca="true" t="shared" si="20" ref="AD49:AD54">S49/I49*100</f>
        <v>#DIV/0!</v>
      </c>
      <c r="AE49" s="43" t="e">
        <f>T49/I49*100</f>
        <v>#DIV/0!</v>
      </c>
      <c r="AF49" s="51" t="e">
        <f aca="true" t="shared" si="21" ref="AF49:AG54">U49/I49*100</f>
        <v>#DIV/0!</v>
      </c>
      <c r="AG49" s="43" t="e">
        <f t="shared" si="21"/>
        <v>#DIV/0!</v>
      </c>
      <c r="AH49" s="44" t="e">
        <f aca="true" t="shared" si="22" ref="AH49:AI54">W49/J49*100</f>
        <v>#DIV/0!</v>
      </c>
      <c r="AI49" s="51" t="e">
        <f t="shared" si="22"/>
        <v>#DIV/0!</v>
      </c>
      <c r="AJ49" s="44" t="e">
        <f aca="true" t="shared" si="23" ref="AJ49:AJ54">Y49/K49*100</f>
        <v>#DIV/0!</v>
      </c>
      <c r="AK49" s="44" t="e">
        <f aca="true" t="shared" si="24" ref="AK49:AK54">Z49/K49*100</f>
        <v>#DIV/0!</v>
      </c>
      <c r="AL49" s="125" t="e">
        <f aca="true" t="shared" si="25" ref="AL49:AL54">AA49/K49*100</f>
        <v>#DIV/0!</v>
      </c>
    </row>
    <row r="50" spans="1:38" ht="15.75">
      <c r="A50" s="57">
        <v>5</v>
      </c>
      <c r="B50" s="77" t="s">
        <v>20</v>
      </c>
      <c r="C50" s="76"/>
      <c r="D50" s="83" t="s">
        <v>21</v>
      </c>
      <c r="E50" s="150">
        <v>0</v>
      </c>
      <c r="F50" s="4">
        <v>0</v>
      </c>
      <c r="G50" s="4">
        <f>E50*F50</f>
        <v>0</v>
      </c>
      <c r="H50" s="6" t="s">
        <v>14</v>
      </c>
      <c r="I50" s="5">
        <f>G50*33</f>
        <v>0</v>
      </c>
      <c r="J50" s="105">
        <f>G50*21</f>
        <v>0</v>
      </c>
      <c r="K50" s="61">
        <f>G50*20</f>
        <v>0</v>
      </c>
      <c r="L50" s="146">
        <v>0</v>
      </c>
      <c r="M50" s="21">
        <v>0</v>
      </c>
      <c r="N50" s="8" t="s">
        <v>16</v>
      </c>
      <c r="O50" s="8" t="s">
        <v>16</v>
      </c>
      <c r="P50" s="130"/>
      <c r="Q50" s="22">
        <f>L50*M50</f>
        <v>0</v>
      </c>
      <c r="R50" s="16">
        <f>L50*P50</f>
        <v>0</v>
      </c>
      <c r="S50" s="22">
        <f>Q50*33</f>
        <v>0</v>
      </c>
      <c r="T50" s="17">
        <f>R50*33</f>
        <v>0</v>
      </c>
      <c r="U50" s="31">
        <f>S50+T50</f>
        <v>0</v>
      </c>
      <c r="V50" s="18">
        <f>Q50*21</f>
        <v>0</v>
      </c>
      <c r="W50" s="19">
        <f>R50*21</f>
        <v>0</v>
      </c>
      <c r="X50" s="20">
        <f>V50+W50</f>
        <v>0</v>
      </c>
      <c r="Y50" s="18">
        <f>Q50*20</f>
        <v>0</v>
      </c>
      <c r="Z50" s="19">
        <f>R50*20</f>
        <v>0</v>
      </c>
      <c r="AA50" s="69">
        <f>Y50+Z50</f>
        <v>0</v>
      </c>
      <c r="AB50" s="87" t="e">
        <f>L50/E50*100</f>
        <v>#DIV/0!</v>
      </c>
      <c r="AC50" s="43" t="e">
        <f>M50/F50*100</f>
        <v>#DIV/0!</v>
      </c>
      <c r="AD50" s="43" t="e">
        <f t="shared" si="20"/>
        <v>#DIV/0!</v>
      </c>
      <c r="AE50" s="43" t="e">
        <f>T50/I50*100</f>
        <v>#DIV/0!</v>
      </c>
      <c r="AF50" s="51" t="e">
        <f t="shared" si="21"/>
        <v>#DIV/0!</v>
      </c>
      <c r="AG50" s="43" t="e">
        <f t="shared" si="21"/>
        <v>#DIV/0!</v>
      </c>
      <c r="AH50" s="44" t="e">
        <f t="shared" si="22"/>
        <v>#DIV/0!</v>
      </c>
      <c r="AI50" s="51" t="e">
        <f>X50/J50*100</f>
        <v>#DIV/0!</v>
      </c>
      <c r="AJ50" s="44" t="e">
        <f t="shared" si="23"/>
        <v>#DIV/0!</v>
      </c>
      <c r="AK50" s="44" t="e">
        <f t="shared" si="24"/>
        <v>#DIV/0!</v>
      </c>
      <c r="AL50" s="125" t="e">
        <f t="shared" si="25"/>
        <v>#DIV/0!</v>
      </c>
    </row>
    <row r="51" spans="1:38" ht="45">
      <c r="A51" s="57">
        <v>6</v>
      </c>
      <c r="B51" s="74" t="s">
        <v>22</v>
      </c>
      <c r="C51" s="78" t="s">
        <v>119</v>
      </c>
      <c r="D51" s="83"/>
      <c r="E51" s="150">
        <f>L51</f>
        <v>0</v>
      </c>
      <c r="F51" s="4"/>
      <c r="G51" s="4"/>
      <c r="H51" s="5" t="s">
        <v>30</v>
      </c>
      <c r="I51" s="22">
        <f>I52+I53</f>
        <v>1856.6892676979999</v>
      </c>
      <c r="J51" s="105">
        <f>J52+J53</f>
        <v>1232.8105456259998</v>
      </c>
      <c r="K51" s="104">
        <f>K52+K53</f>
        <v>1180.82065212</v>
      </c>
      <c r="L51" s="68"/>
      <c r="M51" s="21"/>
      <c r="N51" s="21"/>
      <c r="O51" s="23"/>
      <c r="P51" s="130"/>
      <c r="Q51" s="22"/>
      <c r="R51" s="16"/>
      <c r="S51" s="24">
        <f>S52+S53</f>
        <v>1934.6803698899998</v>
      </c>
      <c r="T51" s="25"/>
      <c r="U51" s="31">
        <f>S51</f>
        <v>1934.6803698899998</v>
      </c>
      <c r="V51" s="26">
        <f>V52+V53</f>
        <v>1284.59532993</v>
      </c>
      <c r="W51" s="19"/>
      <c r="X51" s="20">
        <f>V51</f>
        <v>1284.59532993</v>
      </c>
      <c r="Y51" s="18">
        <f>Y52+Y53</f>
        <v>1230.4215766</v>
      </c>
      <c r="Z51" s="11"/>
      <c r="AA51" s="69">
        <f>Y51</f>
        <v>1230.4215766</v>
      </c>
      <c r="AB51" s="87"/>
      <c r="AC51" s="43"/>
      <c r="AD51" s="43">
        <f t="shared" si="20"/>
        <v>104.20054683079505</v>
      </c>
      <c r="AE51" s="43">
        <f>T51/I51*100</f>
        <v>0</v>
      </c>
      <c r="AF51" s="51">
        <f t="shared" si="21"/>
        <v>104.20054683079505</v>
      </c>
      <c r="AG51" s="43">
        <f t="shared" si="21"/>
        <v>104.20054683079505</v>
      </c>
      <c r="AH51" s="44">
        <f t="shared" si="22"/>
        <v>0</v>
      </c>
      <c r="AI51" s="51">
        <f>X51/J51*100</f>
        <v>104.20054683079505</v>
      </c>
      <c r="AJ51" s="44">
        <f t="shared" si="23"/>
        <v>104.20054683079505</v>
      </c>
      <c r="AK51" s="44">
        <f t="shared" si="24"/>
        <v>0</v>
      </c>
      <c r="AL51" s="125">
        <f t="shared" si="25"/>
        <v>104.20054683079505</v>
      </c>
    </row>
    <row r="52" spans="1:38" ht="30">
      <c r="A52" s="57"/>
      <c r="B52" s="78" t="s">
        <v>23</v>
      </c>
      <c r="C52" s="78"/>
      <c r="D52" s="84" t="s">
        <v>24</v>
      </c>
      <c r="E52" s="159">
        <v>5.05458</v>
      </c>
      <c r="F52" s="172">
        <v>27.9</v>
      </c>
      <c r="G52" s="4">
        <f>E52*F52</f>
        <v>141.02278199999998</v>
      </c>
      <c r="H52" s="5" t="s">
        <v>30</v>
      </c>
      <c r="I52" s="22">
        <f>G52*1</f>
        <v>141.02278199999998</v>
      </c>
      <c r="J52" s="105">
        <f>G52*1</f>
        <v>141.02278199999998</v>
      </c>
      <c r="K52" s="104">
        <f>G52*1</f>
        <v>141.02278199999998</v>
      </c>
      <c r="L52" s="159">
        <v>5.2669</v>
      </c>
      <c r="M52" s="172">
        <v>27.9</v>
      </c>
      <c r="N52" s="8" t="s">
        <v>16</v>
      </c>
      <c r="O52" s="8" t="s">
        <v>16</v>
      </c>
      <c r="P52" s="131" t="s">
        <v>16</v>
      </c>
      <c r="Q52" s="22">
        <f>L52*M52</f>
        <v>146.94651</v>
      </c>
      <c r="R52" s="9" t="s">
        <v>16</v>
      </c>
      <c r="S52" s="22">
        <f>Q52</f>
        <v>146.94651</v>
      </c>
      <c r="T52" s="27"/>
      <c r="U52" s="31">
        <f>S52</f>
        <v>146.94651</v>
      </c>
      <c r="V52" s="18">
        <f>Q52</f>
        <v>146.94651</v>
      </c>
      <c r="W52" s="11"/>
      <c r="X52" s="20">
        <f>V52</f>
        <v>146.94651</v>
      </c>
      <c r="Y52" s="18">
        <f>Q52</f>
        <v>146.94651</v>
      </c>
      <c r="Z52" s="11"/>
      <c r="AA52" s="69">
        <f>Y52</f>
        <v>146.94651</v>
      </c>
      <c r="AB52" s="87">
        <f aca="true" t="shared" si="26" ref="AB52:AC56">L52/E52*100</f>
        <v>104.20054683079505</v>
      </c>
      <c r="AC52" s="43">
        <f t="shared" si="26"/>
        <v>100</v>
      </c>
      <c r="AD52" s="43">
        <f t="shared" si="20"/>
        <v>104.20054683079505</v>
      </c>
      <c r="AE52" s="43">
        <f>T52/I52*100</f>
        <v>0</v>
      </c>
      <c r="AF52" s="51">
        <f t="shared" si="21"/>
        <v>104.20054683079505</v>
      </c>
      <c r="AG52" s="43">
        <f t="shared" si="21"/>
        <v>104.20054683079505</v>
      </c>
      <c r="AH52" s="44">
        <f t="shared" si="22"/>
        <v>0</v>
      </c>
      <c r="AI52" s="51">
        <f>X52/J52*100</f>
        <v>104.20054683079505</v>
      </c>
      <c r="AJ52" s="44">
        <f t="shared" si="23"/>
        <v>104.20054683079505</v>
      </c>
      <c r="AK52" s="44">
        <f t="shared" si="24"/>
        <v>0</v>
      </c>
      <c r="AL52" s="125">
        <f t="shared" si="25"/>
        <v>104.20054683079505</v>
      </c>
    </row>
    <row r="53" spans="1:38" ht="15">
      <c r="A53" s="57"/>
      <c r="B53" s="79" t="s">
        <v>34</v>
      </c>
      <c r="C53" s="79"/>
      <c r="D53" s="83" t="s">
        <v>25</v>
      </c>
      <c r="E53" s="159">
        <v>5.05458</v>
      </c>
      <c r="F53" s="4">
        <v>10.2857</v>
      </c>
      <c r="G53" s="4">
        <f>E53*F53</f>
        <v>51.989893505999994</v>
      </c>
      <c r="H53" s="5" t="s">
        <v>13</v>
      </c>
      <c r="I53" s="5">
        <f>G53*33</f>
        <v>1715.6664856979999</v>
      </c>
      <c r="J53" s="30">
        <f>G53*21</f>
        <v>1091.7877636259998</v>
      </c>
      <c r="K53" s="61">
        <f>G53*20</f>
        <v>1039.79787012</v>
      </c>
      <c r="L53" s="159">
        <v>5.2669</v>
      </c>
      <c r="M53" s="4">
        <v>10.2857</v>
      </c>
      <c r="N53" s="8" t="s">
        <v>16</v>
      </c>
      <c r="O53" s="8" t="s">
        <v>16</v>
      </c>
      <c r="P53" s="131" t="s">
        <v>16</v>
      </c>
      <c r="Q53" s="22">
        <f>L53*M53</f>
        <v>54.17375333</v>
      </c>
      <c r="R53" s="9" t="s">
        <v>16</v>
      </c>
      <c r="S53" s="22">
        <f>Q53*33</f>
        <v>1787.7338598899998</v>
      </c>
      <c r="T53" s="27"/>
      <c r="U53" s="31">
        <f>S53</f>
        <v>1787.7338598899998</v>
      </c>
      <c r="V53" s="10">
        <f>Q53*21</f>
        <v>1137.64881993</v>
      </c>
      <c r="W53" s="11"/>
      <c r="X53" s="12">
        <f>V53</f>
        <v>1137.64881993</v>
      </c>
      <c r="Y53" s="10">
        <f>Q53*20</f>
        <v>1083.4750666</v>
      </c>
      <c r="Z53" s="11"/>
      <c r="AA53" s="65">
        <f>Y53</f>
        <v>1083.4750666</v>
      </c>
      <c r="AB53" s="90">
        <f t="shared" si="26"/>
        <v>104.20054683079505</v>
      </c>
      <c r="AC53" s="49">
        <f t="shared" si="26"/>
        <v>100</v>
      </c>
      <c r="AD53" s="49">
        <f t="shared" si="20"/>
        <v>104.20054683079505</v>
      </c>
      <c r="AE53" s="49">
        <f>T53/I53*100</f>
        <v>0</v>
      </c>
      <c r="AF53" s="54">
        <f t="shared" si="21"/>
        <v>104.20054683079505</v>
      </c>
      <c r="AG53" s="49">
        <f t="shared" si="21"/>
        <v>104.20054683079505</v>
      </c>
      <c r="AH53" s="50">
        <f t="shared" si="22"/>
        <v>0</v>
      </c>
      <c r="AI53" s="51"/>
      <c r="AJ53" s="50">
        <f t="shared" si="23"/>
        <v>104.20054683079505</v>
      </c>
      <c r="AK53" s="50">
        <f t="shared" si="24"/>
        <v>0</v>
      </c>
      <c r="AL53" s="126">
        <f t="shared" si="25"/>
        <v>104.20054683079505</v>
      </c>
    </row>
    <row r="54" spans="1:38" ht="15">
      <c r="A54" s="57">
        <v>7</v>
      </c>
      <c r="B54" s="80" t="s">
        <v>36</v>
      </c>
      <c r="C54" s="80" t="s">
        <v>143</v>
      </c>
      <c r="D54" s="83" t="s">
        <v>26</v>
      </c>
      <c r="E54" s="179">
        <v>2.53</v>
      </c>
      <c r="F54" s="4">
        <v>142</v>
      </c>
      <c r="G54" s="4">
        <f>E54*F54</f>
        <v>359.26</v>
      </c>
      <c r="H54" s="5" t="s">
        <v>30</v>
      </c>
      <c r="I54" s="5">
        <f>G54</f>
        <v>359.26</v>
      </c>
      <c r="J54" s="30">
        <f>G55</f>
        <v>222.64</v>
      </c>
      <c r="K54" s="61">
        <f>G56</f>
        <v>139.14999999999998</v>
      </c>
      <c r="L54" s="60">
        <v>2.63</v>
      </c>
      <c r="M54" s="21">
        <v>142</v>
      </c>
      <c r="N54" s="8">
        <v>0.54</v>
      </c>
      <c r="O54" s="147">
        <v>0</v>
      </c>
      <c r="P54" s="132">
        <f>N54*O54</f>
        <v>0</v>
      </c>
      <c r="Q54" s="22">
        <f>L54*M54</f>
        <v>373.46</v>
      </c>
      <c r="R54" s="28">
        <f>L54*P54</f>
        <v>0</v>
      </c>
      <c r="S54" s="22">
        <f>Q54</f>
        <v>373.46</v>
      </c>
      <c r="T54" s="27">
        <f>R54*33</f>
        <v>0</v>
      </c>
      <c r="U54" s="31">
        <f>S54+T54</f>
        <v>373.46</v>
      </c>
      <c r="V54" s="18">
        <f>Q55</f>
        <v>231.44</v>
      </c>
      <c r="W54" s="19">
        <f>R54*21</f>
        <v>0</v>
      </c>
      <c r="X54" s="20">
        <f>V54+W54</f>
        <v>231.44</v>
      </c>
      <c r="Y54" s="18">
        <f>Q56</f>
        <v>144.65</v>
      </c>
      <c r="Z54" s="19">
        <f>R54*20</f>
        <v>0</v>
      </c>
      <c r="AA54" s="69">
        <f>Y54+Z54</f>
        <v>144.65</v>
      </c>
      <c r="AB54" s="87">
        <f t="shared" si="26"/>
        <v>103.95256916996047</v>
      </c>
      <c r="AC54" s="43">
        <f t="shared" si="26"/>
        <v>100</v>
      </c>
      <c r="AD54" s="43">
        <f t="shared" si="20"/>
        <v>103.95256916996047</v>
      </c>
      <c r="AE54" s="43">
        <f>T54/G54*100</f>
        <v>0</v>
      </c>
      <c r="AF54" s="51">
        <f t="shared" si="21"/>
        <v>103.95256916996047</v>
      </c>
      <c r="AG54" s="43">
        <f t="shared" si="21"/>
        <v>103.95256916996047</v>
      </c>
      <c r="AH54" s="44">
        <f t="shared" si="22"/>
        <v>0</v>
      </c>
      <c r="AI54" s="51">
        <f>X54/J54*100</f>
        <v>103.95256916996047</v>
      </c>
      <c r="AJ54" s="44">
        <f t="shared" si="23"/>
        <v>103.9525691699605</v>
      </c>
      <c r="AK54" s="44">
        <f t="shared" si="24"/>
        <v>0</v>
      </c>
      <c r="AL54" s="125">
        <f t="shared" si="25"/>
        <v>103.9525691699605</v>
      </c>
    </row>
    <row r="55" spans="1:38" ht="15">
      <c r="A55" s="57"/>
      <c r="B55" s="80" t="s">
        <v>27</v>
      </c>
      <c r="C55" s="80"/>
      <c r="D55" s="83" t="s">
        <v>26</v>
      </c>
      <c r="E55" s="60">
        <v>2.53</v>
      </c>
      <c r="F55" s="29">
        <v>88</v>
      </c>
      <c r="G55" s="4">
        <f>E55*F55</f>
        <v>222.64</v>
      </c>
      <c r="H55" s="5" t="s">
        <v>30</v>
      </c>
      <c r="I55" s="5"/>
      <c r="J55" s="56"/>
      <c r="K55" s="61"/>
      <c r="L55" s="60">
        <v>2.63</v>
      </c>
      <c r="M55" s="21">
        <v>88</v>
      </c>
      <c r="N55" s="8">
        <v>0.54</v>
      </c>
      <c r="O55" s="147">
        <v>0</v>
      </c>
      <c r="P55" s="8"/>
      <c r="Q55" s="22">
        <f>L54*M55</f>
        <v>231.44</v>
      </c>
      <c r="R55" s="9"/>
      <c r="S55" s="5"/>
      <c r="T55" s="27"/>
      <c r="U55" s="31"/>
      <c r="V55" s="18"/>
      <c r="W55" s="11"/>
      <c r="X55" s="12"/>
      <c r="Y55" s="10"/>
      <c r="Z55" s="11"/>
      <c r="AA55" s="65"/>
      <c r="AB55" s="87">
        <f t="shared" si="26"/>
        <v>103.95256916996047</v>
      </c>
      <c r="AC55" s="43">
        <f t="shared" si="26"/>
        <v>100</v>
      </c>
      <c r="AD55" s="43"/>
      <c r="AE55" s="43"/>
      <c r="AF55" s="51"/>
      <c r="AG55" s="43"/>
      <c r="AH55" s="43"/>
      <c r="AI55" s="51"/>
      <c r="AJ55" s="43"/>
      <c r="AK55" s="43"/>
      <c r="AL55" s="124"/>
    </row>
    <row r="56" spans="1:38" ht="15.75" thickBot="1">
      <c r="A56" s="58"/>
      <c r="B56" s="107" t="s">
        <v>28</v>
      </c>
      <c r="C56" s="107"/>
      <c r="D56" s="108" t="s">
        <v>26</v>
      </c>
      <c r="E56" s="151">
        <v>2.53</v>
      </c>
      <c r="F56" s="7">
        <v>55</v>
      </c>
      <c r="G56" s="7">
        <f>E56*F56</f>
        <v>139.14999999999998</v>
      </c>
      <c r="H56" s="34" t="s">
        <v>30</v>
      </c>
      <c r="I56" s="109"/>
      <c r="J56" s="110"/>
      <c r="K56" s="111"/>
      <c r="L56" s="60">
        <v>2.63</v>
      </c>
      <c r="M56" s="112">
        <v>55</v>
      </c>
      <c r="N56" s="35">
        <v>0.54</v>
      </c>
      <c r="O56" s="149">
        <v>0</v>
      </c>
      <c r="P56" s="113"/>
      <c r="Q56" s="114">
        <f>L54*M56</f>
        <v>144.65</v>
      </c>
      <c r="R56" s="115"/>
      <c r="S56" s="116"/>
      <c r="T56" s="117"/>
      <c r="U56" s="36"/>
      <c r="V56" s="37"/>
      <c r="W56" s="38"/>
      <c r="X56" s="39"/>
      <c r="Y56" s="37"/>
      <c r="Z56" s="38"/>
      <c r="AA56" s="66"/>
      <c r="AB56" s="88">
        <f t="shared" si="26"/>
        <v>103.95256916996047</v>
      </c>
      <c r="AC56" s="45">
        <f t="shared" si="26"/>
        <v>100</v>
      </c>
      <c r="AD56" s="46"/>
      <c r="AE56" s="45"/>
      <c r="AF56" s="121"/>
      <c r="AG56" s="45"/>
      <c r="AH56" s="118"/>
      <c r="AI56" s="52"/>
      <c r="AJ56" s="118"/>
      <c r="AK56" s="118"/>
      <c r="AL56" s="127"/>
    </row>
    <row r="57" spans="1:38" ht="15">
      <c r="A57" s="85"/>
      <c r="B57" s="133" t="s">
        <v>60</v>
      </c>
      <c r="C57" s="133"/>
      <c r="D57" s="155" t="s">
        <v>61</v>
      </c>
      <c r="E57" s="134"/>
      <c r="F57" s="135"/>
      <c r="G57" s="135"/>
      <c r="H57" s="135"/>
      <c r="I57" s="137">
        <f>I43+I44+I45+I49+I50+I51+I54</f>
        <v>2295.656567698</v>
      </c>
      <c r="J57" s="137">
        <f>J43+J44+J45+J49+J50+J51+J54</f>
        <v>1535.157845626</v>
      </c>
      <c r="K57" s="138">
        <f>K43+K44+K45+K49+K50+K51+K54</f>
        <v>1399.67795212</v>
      </c>
      <c r="L57" s="169"/>
      <c r="M57" s="137"/>
      <c r="N57" s="140"/>
      <c r="O57" s="141"/>
      <c r="P57" s="141"/>
      <c r="Q57" s="136"/>
      <c r="R57" s="136"/>
      <c r="S57" s="137">
        <f aca="true" t="shared" si="27" ref="S57:AA57">S43+S44+S45+S49+S50+S51+S54</f>
        <v>2395.75776989</v>
      </c>
      <c r="T57" s="137">
        <f t="shared" si="27"/>
        <v>0</v>
      </c>
      <c r="U57" s="142">
        <f t="shared" si="27"/>
        <v>2395.75776989</v>
      </c>
      <c r="V57" s="137">
        <f t="shared" si="27"/>
        <v>1603.65272993</v>
      </c>
      <c r="W57" s="143">
        <f t="shared" si="27"/>
        <v>0</v>
      </c>
      <c r="X57" s="142">
        <f t="shared" si="27"/>
        <v>1603.65272993</v>
      </c>
      <c r="Y57" s="137">
        <f t="shared" si="27"/>
        <v>1462.6889766000002</v>
      </c>
      <c r="Z57" s="143">
        <f t="shared" si="27"/>
        <v>0</v>
      </c>
      <c r="AA57" s="144">
        <f t="shared" si="27"/>
        <v>1462.6889766000002</v>
      </c>
      <c r="AB57" s="87"/>
      <c r="AC57" s="43"/>
      <c r="AD57" s="47">
        <f>S57/I57*100</f>
        <v>104.36046068913424</v>
      </c>
      <c r="AE57" s="47">
        <f>T57/I57*100</f>
        <v>0</v>
      </c>
      <c r="AF57" s="55">
        <f>U57/I57*100</f>
        <v>104.36046068913424</v>
      </c>
      <c r="AG57" s="47">
        <f>V57/J57*100</f>
        <v>104.46174864032105</v>
      </c>
      <c r="AH57" s="48">
        <f>W57/J57*100</f>
        <v>0</v>
      </c>
      <c r="AI57" s="55">
        <f>X57/J57*100</f>
        <v>104.46174864032105</v>
      </c>
      <c r="AJ57" s="48">
        <f>Y57/K57*100</f>
        <v>104.5018230361178</v>
      </c>
      <c r="AK57" s="48">
        <f>Z57/K57*100</f>
        <v>0</v>
      </c>
      <c r="AL57" s="128">
        <f>AA57/K57*100</f>
        <v>104.5018230361178</v>
      </c>
    </row>
    <row r="58" spans="1:38" ht="13.5" thickBot="1">
      <c r="A58" s="86"/>
      <c r="B58" s="81" t="s">
        <v>50</v>
      </c>
      <c r="C58" s="81"/>
      <c r="D58" s="81" t="s">
        <v>61</v>
      </c>
      <c r="E58" s="73"/>
      <c r="F58" s="46"/>
      <c r="G58" s="46"/>
      <c r="H58" s="46"/>
      <c r="I58" s="63">
        <f>I57*1</f>
        <v>2295.656567698</v>
      </c>
      <c r="J58" s="63">
        <f>J57*2</f>
        <v>3070.315691252</v>
      </c>
      <c r="K58" s="64">
        <f>K57*3</f>
        <v>4199.03385636</v>
      </c>
      <c r="L58" s="70"/>
      <c r="M58" s="46"/>
      <c r="N58" s="46"/>
      <c r="O58" s="46"/>
      <c r="P58" s="46"/>
      <c r="Q58" s="46"/>
      <c r="R58" s="46"/>
      <c r="S58" s="45">
        <f>S57*1</f>
        <v>2395.75776989</v>
      </c>
      <c r="T58" s="45">
        <f>T57*1</f>
        <v>0</v>
      </c>
      <c r="U58" s="71">
        <f>U57*1</f>
        <v>2395.75776989</v>
      </c>
      <c r="V58" s="45">
        <f>V57*2</f>
        <v>3207.30545986</v>
      </c>
      <c r="W58" s="45">
        <f>W57*2</f>
        <v>0</v>
      </c>
      <c r="X58" s="71">
        <f>X57*2</f>
        <v>3207.30545986</v>
      </c>
      <c r="Y58" s="45">
        <f>Y57*3</f>
        <v>4388.0669298</v>
      </c>
      <c r="Z58" s="45">
        <f>Z57*3</f>
        <v>0</v>
      </c>
      <c r="AA58" s="72">
        <f>AA57*3</f>
        <v>4388.0669298</v>
      </c>
      <c r="AB58" s="88"/>
      <c r="AC58" s="46"/>
      <c r="AD58" s="45"/>
      <c r="AE58" s="45"/>
      <c r="AF58" s="71">
        <f>U58/I58*100</f>
        <v>104.36046068913424</v>
      </c>
      <c r="AG58" s="46"/>
      <c r="AH58" s="46"/>
      <c r="AI58" s="71">
        <f>X58/J58*100</f>
        <v>104.46174864032105</v>
      </c>
      <c r="AJ58" s="46"/>
      <c r="AK58" s="46"/>
      <c r="AL58" s="72">
        <f>AA58/K58*100</f>
        <v>104.50182303611781</v>
      </c>
    </row>
    <row r="60" ht="2.25" customHeight="1"/>
    <row r="61" spans="1:11" s="161" customFormat="1" ht="86.25" customHeight="1">
      <c r="A61" s="258" t="s">
        <v>153</v>
      </c>
      <c r="B61" s="258"/>
      <c r="C61" s="258"/>
      <c r="D61" s="258"/>
      <c r="J61" s="255" t="s">
        <v>144</v>
      </c>
      <c r="K61" s="255"/>
    </row>
  </sheetData>
  <sheetProtection/>
  <mergeCells count="77">
    <mergeCell ref="R38:R41"/>
    <mergeCell ref="V39:X40"/>
    <mergeCell ref="J61:K61"/>
    <mergeCell ref="A37:A42"/>
    <mergeCell ref="B37:B41"/>
    <mergeCell ref="C37:C41"/>
    <mergeCell ref="Q38:Q41"/>
    <mergeCell ref="M38:M41"/>
    <mergeCell ref="N38:N41"/>
    <mergeCell ref="E38:E41"/>
    <mergeCell ref="AB38:AB41"/>
    <mergeCell ref="AC38:AC41"/>
    <mergeCell ref="L38:L41"/>
    <mergeCell ref="L37:AA37"/>
    <mergeCell ref="O14:O17"/>
    <mergeCell ref="P14:P17"/>
    <mergeCell ref="Y39:AA40"/>
    <mergeCell ref="S39:U40"/>
    <mergeCell ref="O38:O41"/>
    <mergeCell ref="P38:P41"/>
    <mergeCell ref="AB14:AB17"/>
    <mergeCell ref="AJ15:AL16"/>
    <mergeCell ref="S38:AA38"/>
    <mergeCell ref="L14:L17"/>
    <mergeCell ref="AJ39:AL40"/>
    <mergeCell ref="AB37:AL37"/>
    <mergeCell ref="S15:U16"/>
    <mergeCell ref="R14:R17"/>
    <mergeCell ref="AD39:AF40"/>
    <mergeCell ref="AG39:AI40"/>
    <mergeCell ref="F38:F41"/>
    <mergeCell ref="I39:I40"/>
    <mergeCell ref="J39:J40"/>
    <mergeCell ref="K39:K40"/>
    <mergeCell ref="I38:K38"/>
    <mergeCell ref="G38:G41"/>
    <mergeCell ref="H38:H41"/>
    <mergeCell ref="AC14:AC17"/>
    <mergeCell ref="AD14:AL14"/>
    <mergeCell ref="D37:D41"/>
    <mergeCell ref="E37:K37"/>
    <mergeCell ref="D13:D17"/>
    <mergeCell ref="E13:K13"/>
    <mergeCell ref="I15:I16"/>
    <mergeCell ref="J15:J16"/>
    <mergeCell ref="AD38:AL38"/>
    <mergeCell ref="K15:K16"/>
    <mergeCell ref="B8:W8"/>
    <mergeCell ref="B9:X9"/>
    <mergeCell ref="B10:W10"/>
    <mergeCell ref="B11:W11"/>
    <mergeCell ref="AB13:AL13"/>
    <mergeCell ref="V15:X16"/>
    <mergeCell ref="Y15:AA16"/>
    <mergeCell ref="AD15:AF16"/>
    <mergeCell ref="AG15:AI16"/>
    <mergeCell ref="S14:AA14"/>
    <mergeCell ref="B12:W12"/>
    <mergeCell ref="E14:E17"/>
    <mergeCell ref="F14:F17"/>
    <mergeCell ref="G14:G17"/>
    <mergeCell ref="L13:AA13"/>
    <mergeCell ref="N14:N17"/>
    <mergeCell ref="Q14:Q17"/>
    <mergeCell ref="I14:K14"/>
    <mergeCell ref="M14:M17"/>
    <mergeCell ref="H14:H17"/>
    <mergeCell ref="A61:D61"/>
    <mergeCell ref="B7:W7"/>
    <mergeCell ref="Q1:U1"/>
    <mergeCell ref="B3:AL3"/>
    <mergeCell ref="H4:U4"/>
    <mergeCell ref="B5:W5"/>
    <mergeCell ref="B6:X6"/>
    <mergeCell ref="A13:A18"/>
    <mergeCell ref="B13:B17"/>
    <mergeCell ref="C13:C17"/>
  </mergeCells>
  <printOptions/>
  <pageMargins left="0.3937007874015748" right="0.3937007874015748" top="0.3937007874015748" bottom="0.1968503937007874" header="0.5118110236220472" footer="0.5118110236220472"/>
  <pageSetup fitToHeight="2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9">
      <selection activeCell="A32" sqref="A32:E32"/>
    </sheetView>
  </sheetViews>
  <sheetFormatPr defaultColWidth="9.140625" defaultRowHeight="12.75"/>
  <cols>
    <col min="1" max="1" width="7.140625" style="161" customWidth="1"/>
    <col min="2" max="2" width="61.28125" style="161" customWidth="1"/>
    <col min="3" max="3" width="7.421875" style="168" customWidth="1"/>
    <col min="4" max="4" width="21.00390625" style="161" customWidth="1"/>
    <col min="5" max="5" width="22.00390625" style="161" customWidth="1"/>
    <col min="6" max="16384" width="9.140625" style="161" customWidth="1"/>
  </cols>
  <sheetData>
    <row r="1" spans="4:5" ht="15">
      <c r="D1" s="259" t="s">
        <v>99</v>
      </c>
      <c r="E1" s="259"/>
    </row>
    <row r="2" spans="1:5" ht="18.75">
      <c r="A2" s="260" t="s">
        <v>152</v>
      </c>
      <c r="B2" s="260"/>
      <c r="C2" s="260"/>
      <c r="D2" s="260"/>
      <c r="E2" s="260"/>
    </row>
    <row r="3" spans="1:5" ht="15">
      <c r="A3" s="261" t="s">
        <v>52</v>
      </c>
      <c r="B3" s="261"/>
      <c r="C3" s="261"/>
      <c r="D3" s="261"/>
      <c r="E3" s="261"/>
    </row>
    <row r="4" spans="1:5" ht="69" customHeight="1">
      <c r="A4" s="262" t="s">
        <v>63</v>
      </c>
      <c r="B4" s="262"/>
      <c r="C4" s="262"/>
      <c r="D4" s="262"/>
      <c r="E4" s="262"/>
    </row>
    <row r="5" spans="1:5" ht="92.25" customHeight="1">
      <c r="A5" s="162" t="s">
        <v>64</v>
      </c>
      <c r="B5" s="162" t="s">
        <v>110</v>
      </c>
      <c r="C5" s="162" t="s">
        <v>65</v>
      </c>
      <c r="D5" s="162" t="s">
        <v>66</v>
      </c>
      <c r="E5" s="162" t="s">
        <v>67</v>
      </c>
    </row>
    <row r="6" spans="1:5" ht="15">
      <c r="A6" s="163">
        <v>1</v>
      </c>
      <c r="B6" s="163">
        <v>2</v>
      </c>
      <c r="C6" s="163">
        <v>3</v>
      </c>
      <c r="D6" s="163">
        <v>4</v>
      </c>
      <c r="E6" s="163">
        <v>5</v>
      </c>
    </row>
    <row r="7" spans="1:5" ht="33" customHeight="1">
      <c r="A7" s="163">
        <v>1</v>
      </c>
      <c r="B7" s="164" t="s">
        <v>68</v>
      </c>
      <c r="C7" s="165" t="s">
        <v>69</v>
      </c>
      <c r="D7" s="164">
        <v>301</v>
      </c>
      <c r="E7" s="184">
        <v>4085</v>
      </c>
    </row>
    <row r="8" spans="1:5" ht="36" customHeight="1">
      <c r="A8" s="163">
        <v>2</v>
      </c>
      <c r="B8" s="164" t="s">
        <v>70</v>
      </c>
      <c r="C8" s="163" t="s">
        <v>13</v>
      </c>
      <c r="D8" s="166">
        <v>3895.83</v>
      </c>
      <c r="E8" s="184">
        <v>69200</v>
      </c>
    </row>
    <row r="9" spans="1:5" ht="45">
      <c r="A9" s="163">
        <v>3</v>
      </c>
      <c r="B9" s="164" t="s">
        <v>71</v>
      </c>
      <c r="C9" s="163" t="s">
        <v>13</v>
      </c>
      <c r="D9" s="166">
        <v>3895.83</v>
      </c>
      <c r="E9" s="163" t="s">
        <v>16</v>
      </c>
    </row>
    <row r="10" spans="1:5" ht="78.75" customHeight="1">
      <c r="A10" s="163">
        <v>4</v>
      </c>
      <c r="B10" s="164" t="s">
        <v>72</v>
      </c>
      <c r="C10" s="163" t="s">
        <v>13</v>
      </c>
      <c r="D10" s="166">
        <v>451.47</v>
      </c>
      <c r="E10" s="163" t="s">
        <v>16</v>
      </c>
    </row>
    <row r="11" spans="1:5" ht="95.25" customHeight="1">
      <c r="A11" s="163">
        <v>5</v>
      </c>
      <c r="B11" s="164" t="s">
        <v>109</v>
      </c>
      <c r="C11" s="163"/>
      <c r="D11" s="166">
        <f>D10/D9</f>
        <v>0.11588544674690632</v>
      </c>
      <c r="E11" s="163" t="s">
        <v>16</v>
      </c>
    </row>
    <row r="12" spans="1:5" ht="47.25" customHeight="1">
      <c r="A12" s="163">
        <v>6</v>
      </c>
      <c r="B12" s="167" t="s">
        <v>73</v>
      </c>
      <c r="C12" s="163" t="s">
        <v>15</v>
      </c>
      <c r="D12" s="163" t="s">
        <v>16</v>
      </c>
      <c r="E12" s="163" t="s">
        <v>16</v>
      </c>
    </row>
    <row r="13" spans="1:5" ht="15">
      <c r="A13" s="163"/>
      <c r="B13" s="167" t="s">
        <v>74</v>
      </c>
      <c r="C13" s="163" t="s">
        <v>75</v>
      </c>
      <c r="D13" s="163" t="s">
        <v>16</v>
      </c>
      <c r="E13" s="184">
        <v>483</v>
      </c>
    </row>
    <row r="14" spans="1:5" ht="15">
      <c r="A14" s="163"/>
      <c r="B14" s="167" t="s">
        <v>76</v>
      </c>
      <c r="C14" s="163" t="s">
        <v>75</v>
      </c>
      <c r="D14" s="163" t="s">
        <v>16</v>
      </c>
      <c r="E14" s="184">
        <v>7732</v>
      </c>
    </row>
    <row r="15" spans="1:5" ht="15">
      <c r="A15" s="163"/>
      <c r="B15" s="167" t="s">
        <v>77</v>
      </c>
      <c r="C15" s="163" t="s">
        <v>75</v>
      </c>
      <c r="D15" s="163" t="s">
        <v>16</v>
      </c>
      <c r="E15" s="166">
        <v>3683</v>
      </c>
    </row>
    <row r="16" spans="1:5" ht="45">
      <c r="A16" s="163">
        <v>7</v>
      </c>
      <c r="B16" s="164" t="s">
        <v>78</v>
      </c>
      <c r="C16" s="163" t="s">
        <v>79</v>
      </c>
      <c r="D16" s="163" t="s">
        <v>16</v>
      </c>
      <c r="E16" s="166">
        <f>SUM(E17:E25)</f>
        <v>5777</v>
      </c>
    </row>
    <row r="17" spans="1:5" ht="15">
      <c r="A17" s="163"/>
      <c r="B17" s="164" t="s">
        <v>80</v>
      </c>
      <c r="C17" s="163" t="s">
        <v>75</v>
      </c>
      <c r="D17" s="163" t="s">
        <v>16</v>
      </c>
      <c r="E17" s="166">
        <v>18</v>
      </c>
    </row>
    <row r="18" spans="1:5" ht="15">
      <c r="A18" s="163"/>
      <c r="B18" s="164" t="s">
        <v>81</v>
      </c>
      <c r="C18" s="163" t="s">
        <v>75</v>
      </c>
      <c r="D18" s="163" t="s">
        <v>16</v>
      </c>
      <c r="E18" s="166">
        <v>0</v>
      </c>
    </row>
    <row r="19" spans="1:5" ht="15">
      <c r="A19" s="163"/>
      <c r="B19" s="164" t="s">
        <v>82</v>
      </c>
      <c r="C19" s="163" t="s">
        <v>75</v>
      </c>
      <c r="D19" s="163" t="s">
        <v>16</v>
      </c>
      <c r="E19" s="166">
        <v>40</v>
      </c>
    </row>
    <row r="20" spans="1:5" ht="15">
      <c r="A20" s="163"/>
      <c r="B20" s="164" t="s">
        <v>83</v>
      </c>
      <c r="C20" s="163" t="s">
        <v>75</v>
      </c>
      <c r="D20" s="163" t="s">
        <v>16</v>
      </c>
      <c r="E20" s="166">
        <v>0</v>
      </c>
    </row>
    <row r="21" spans="1:5" ht="15">
      <c r="A21" s="163"/>
      <c r="B21" s="164" t="s">
        <v>84</v>
      </c>
      <c r="C21" s="163" t="s">
        <v>75</v>
      </c>
      <c r="D21" s="163" t="s">
        <v>16</v>
      </c>
      <c r="E21" s="166">
        <v>31</v>
      </c>
    </row>
    <row r="22" spans="1:5" ht="15">
      <c r="A22" s="163"/>
      <c r="B22" s="164" t="s">
        <v>85</v>
      </c>
      <c r="C22" s="163" t="s">
        <v>75</v>
      </c>
      <c r="D22" s="163" t="s">
        <v>16</v>
      </c>
      <c r="E22" s="166">
        <v>5150</v>
      </c>
    </row>
    <row r="23" spans="1:5" ht="15">
      <c r="A23" s="163"/>
      <c r="B23" s="164" t="s">
        <v>86</v>
      </c>
      <c r="C23" s="163" t="s">
        <v>75</v>
      </c>
      <c r="D23" s="163" t="s">
        <v>16</v>
      </c>
      <c r="E23" s="166">
        <v>112</v>
      </c>
    </row>
    <row r="24" spans="1:5" ht="15">
      <c r="A24" s="163"/>
      <c r="B24" s="164" t="s">
        <v>87</v>
      </c>
      <c r="C24" s="163" t="s">
        <v>75</v>
      </c>
      <c r="D24" s="163" t="s">
        <v>16</v>
      </c>
      <c r="E24" s="166">
        <v>295</v>
      </c>
    </row>
    <row r="25" spans="1:5" ht="15">
      <c r="A25" s="163"/>
      <c r="B25" s="164" t="s">
        <v>88</v>
      </c>
      <c r="C25" s="163" t="s">
        <v>75</v>
      </c>
      <c r="D25" s="163" t="s">
        <v>16</v>
      </c>
      <c r="E25" s="166">
        <v>131</v>
      </c>
    </row>
    <row r="26" spans="1:5" ht="24.75" customHeight="1">
      <c r="A26" s="163">
        <v>8</v>
      </c>
      <c r="B26" s="164" t="s">
        <v>89</v>
      </c>
      <c r="C26" s="163" t="s">
        <v>13</v>
      </c>
      <c r="D26" s="163" t="s">
        <v>16</v>
      </c>
      <c r="E26" s="184">
        <v>865000</v>
      </c>
    </row>
    <row r="27" spans="1:5" ht="30">
      <c r="A27" s="166"/>
      <c r="B27" s="164" t="s">
        <v>90</v>
      </c>
      <c r="C27" s="163" t="s">
        <v>75</v>
      </c>
      <c r="D27" s="163" t="s">
        <v>16</v>
      </c>
      <c r="E27" s="184">
        <v>0</v>
      </c>
    </row>
    <row r="28" spans="1:5" ht="16.5" customHeight="1">
      <c r="A28" s="166"/>
      <c r="B28" s="164" t="s">
        <v>91</v>
      </c>
      <c r="C28" s="163" t="s">
        <v>75</v>
      </c>
      <c r="D28" s="163" t="s">
        <v>16</v>
      </c>
      <c r="E28" s="184">
        <v>0</v>
      </c>
    </row>
    <row r="29" spans="1:5" ht="15">
      <c r="A29" s="166"/>
      <c r="B29" s="166" t="s">
        <v>92</v>
      </c>
      <c r="C29" s="163" t="s">
        <v>75</v>
      </c>
      <c r="D29" s="163" t="s">
        <v>16</v>
      </c>
      <c r="E29" s="184">
        <v>0</v>
      </c>
    </row>
    <row r="32" spans="1:6" ht="47.25" customHeight="1">
      <c r="A32" s="256" t="s">
        <v>154</v>
      </c>
      <c r="B32" s="256"/>
      <c r="C32" s="256"/>
      <c r="D32" s="256"/>
      <c r="E32" s="186" t="s">
        <v>144</v>
      </c>
      <c r="F32" s="185"/>
    </row>
  </sheetData>
  <sheetProtection/>
  <mergeCells count="5">
    <mergeCell ref="D1:E1"/>
    <mergeCell ref="A2:E2"/>
    <mergeCell ref="A3:E3"/>
    <mergeCell ref="A4:E4"/>
    <mergeCell ref="A32:D32"/>
  </mergeCells>
  <printOptions/>
  <pageMargins left="0.7086614173228347" right="0.5118110236220472" top="0.7480314960629921" bottom="0.5511811023622047" header="0.31496062992125984" footer="0.31496062992125984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7.140625" style="161" customWidth="1"/>
    <col min="2" max="2" width="53.7109375" style="161" customWidth="1"/>
    <col min="3" max="3" width="20.8515625" style="161" customWidth="1"/>
    <col min="4" max="4" width="25.421875" style="161" customWidth="1"/>
    <col min="5" max="5" width="22.8515625" style="161" customWidth="1"/>
    <col min="6" max="16384" width="9.140625" style="161" customWidth="1"/>
  </cols>
  <sheetData>
    <row r="1" spans="3:5" ht="15">
      <c r="C1" s="259" t="s">
        <v>100</v>
      </c>
      <c r="D1" s="259"/>
      <c r="E1" s="259"/>
    </row>
    <row r="2" spans="1:5" ht="18.75">
      <c r="A2" s="260" t="s">
        <v>132</v>
      </c>
      <c r="B2" s="260"/>
      <c r="C2" s="260"/>
      <c r="D2" s="260"/>
      <c r="E2" s="260"/>
    </row>
    <row r="3" spans="1:5" ht="15">
      <c r="A3" s="263" t="s">
        <v>52</v>
      </c>
      <c r="B3" s="263"/>
      <c r="C3" s="263"/>
      <c r="D3" s="263"/>
      <c r="E3" s="263"/>
    </row>
    <row r="4" spans="1:5" ht="33" customHeight="1">
      <c r="A4" s="262" t="s">
        <v>101</v>
      </c>
      <c r="B4" s="262"/>
      <c r="C4" s="262"/>
      <c r="D4" s="262"/>
      <c r="E4" s="262"/>
    </row>
    <row r="5" spans="1:5" ht="60.75" customHeight="1">
      <c r="A5" s="162" t="s">
        <v>64</v>
      </c>
      <c r="B5" s="162"/>
      <c r="C5" s="162" t="s">
        <v>102</v>
      </c>
      <c r="D5" s="162" t="s">
        <v>111</v>
      </c>
      <c r="E5" s="170" t="s">
        <v>107</v>
      </c>
    </row>
    <row r="6" spans="1:5" ht="15">
      <c r="A6" s="163">
        <v>1</v>
      </c>
      <c r="B6" s="163">
        <v>2</v>
      </c>
      <c r="C6" s="163">
        <v>3</v>
      </c>
      <c r="D6" s="163">
        <v>4</v>
      </c>
      <c r="E6" s="163">
        <v>5</v>
      </c>
    </row>
    <row r="7" spans="1:5" ht="29.25" customHeight="1">
      <c r="A7" s="163">
        <v>1</v>
      </c>
      <c r="B7" s="164" t="s">
        <v>103</v>
      </c>
      <c r="C7" s="175"/>
      <c r="D7" s="166"/>
      <c r="E7" s="166"/>
    </row>
    <row r="8" spans="1:5" ht="21" customHeight="1">
      <c r="A8" s="163"/>
      <c r="B8" s="164" t="s">
        <v>104</v>
      </c>
      <c r="C8" s="176" t="s">
        <v>134</v>
      </c>
      <c r="D8" s="166"/>
      <c r="E8" s="166"/>
    </row>
    <row r="9" spans="1:5" ht="30">
      <c r="A9" s="163"/>
      <c r="B9" s="164" t="s">
        <v>105</v>
      </c>
      <c r="C9" s="176" t="s">
        <v>133</v>
      </c>
      <c r="D9" s="163"/>
      <c r="E9" s="182" t="s">
        <v>150</v>
      </c>
    </row>
    <row r="10" spans="1:5" ht="21" customHeight="1">
      <c r="A10" s="163"/>
      <c r="B10" s="164" t="s">
        <v>106</v>
      </c>
      <c r="C10" s="176" t="s">
        <v>134</v>
      </c>
      <c r="D10" s="163"/>
      <c r="E10" s="166"/>
    </row>
    <row r="11" spans="1:5" ht="33.75" customHeight="1">
      <c r="A11" s="163">
        <v>2</v>
      </c>
      <c r="B11" s="164" t="s">
        <v>112</v>
      </c>
      <c r="C11" s="176" t="s">
        <v>134</v>
      </c>
      <c r="D11" s="163"/>
      <c r="E11" s="182" t="s">
        <v>151</v>
      </c>
    </row>
    <row r="12" spans="1:5" ht="30.75" customHeight="1">
      <c r="A12" s="163">
        <v>5</v>
      </c>
      <c r="B12" s="177" t="s">
        <v>108</v>
      </c>
      <c r="C12" s="182"/>
      <c r="D12" s="183"/>
      <c r="E12" s="166"/>
    </row>
    <row r="13" spans="1:5" ht="15">
      <c r="A13" s="163"/>
      <c r="B13" s="167" t="s">
        <v>104</v>
      </c>
      <c r="C13" s="176" t="s">
        <v>134</v>
      </c>
      <c r="D13" s="166"/>
      <c r="E13" s="166"/>
    </row>
    <row r="14" spans="1:5" ht="15">
      <c r="A14" s="163"/>
      <c r="B14" s="164" t="s">
        <v>105</v>
      </c>
      <c r="C14" s="176" t="s">
        <v>134</v>
      </c>
      <c r="D14" s="166"/>
      <c r="E14" s="166"/>
    </row>
    <row r="15" spans="1:5" ht="15">
      <c r="A15" s="163"/>
      <c r="B15" s="164" t="s">
        <v>106</v>
      </c>
      <c r="C15" s="176" t="s">
        <v>134</v>
      </c>
      <c r="D15" s="166"/>
      <c r="E15" s="166"/>
    </row>
    <row r="18" spans="1:5" ht="48.75" customHeight="1">
      <c r="A18" s="256" t="s">
        <v>155</v>
      </c>
      <c r="B18" s="256"/>
      <c r="C18" s="256"/>
      <c r="D18" s="256"/>
      <c r="E18" s="186" t="s">
        <v>144</v>
      </c>
    </row>
  </sheetData>
  <sheetProtection/>
  <mergeCells count="5">
    <mergeCell ref="C1:E1"/>
    <mergeCell ref="A2:E2"/>
    <mergeCell ref="A3:E3"/>
    <mergeCell ref="A4:E4"/>
    <mergeCell ref="A18:D18"/>
  </mergeCells>
  <printOptions/>
  <pageMargins left="0.7086614173228347" right="0.5118110236220472" top="0.7480314960629921" bottom="0.5511811023622047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1"/>
  <sheetViews>
    <sheetView zoomScalePageLayoutView="0" workbookViewId="0" topLeftCell="A34">
      <selection activeCell="C20" sqref="C20:D20"/>
    </sheetView>
  </sheetViews>
  <sheetFormatPr defaultColWidth="9.140625" defaultRowHeight="12.75"/>
  <cols>
    <col min="1" max="1" width="3.28125" style="0" customWidth="1"/>
    <col min="2" max="2" width="34.28125" style="0" customWidth="1"/>
    <col min="3" max="3" width="28.8515625" style="0" customWidth="1"/>
    <col min="4" max="4" width="7.421875" style="0" customWidth="1"/>
    <col min="5" max="5" width="10.28125" style="0" customWidth="1"/>
    <col min="6" max="6" width="7.7109375" style="0" customWidth="1"/>
    <col min="7" max="7" width="10.00390625" style="0" customWidth="1"/>
    <col min="8" max="8" width="6.8515625" style="0" customWidth="1"/>
    <col min="9" max="9" width="9.421875" style="0" customWidth="1"/>
    <col min="10" max="10" width="9.8515625" style="0" customWidth="1"/>
    <col min="11" max="11" width="9.421875" style="0" customWidth="1"/>
    <col min="12" max="12" width="11.57421875" style="0" customWidth="1"/>
    <col min="13" max="13" width="8.421875" style="0" customWidth="1"/>
    <col min="14" max="14" width="7.8515625" style="0" customWidth="1"/>
    <col min="15" max="15" width="8.140625" style="0" customWidth="1"/>
    <col min="16" max="16" width="7.00390625" style="0" customWidth="1"/>
    <col min="17" max="17" width="10.140625" style="0" customWidth="1"/>
    <col min="18" max="18" width="7.140625" style="0" customWidth="1"/>
    <col min="19" max="19" width="9.57421875" style="0" customWidth="1"/>
    <col min="20" max="20" width="8.7109375" style="0" customWidth="1"/>
    <col min="21" max="21" width="9.57421875" style="0" customWidth="1"/>
    <col min="22" max="22" width="9.7109375" style="0" customWidth="1"/>
    <col min="23" max="23" width="7.00390625" style="0" customWidth="1"/>
    <col min="24" max="24" width="10.421875" style="0" customWidth="1"/>
    <col min="25" max="25" width="9.8515625" style="0" customWidth="1"/>
    <col min="26" max="26" width="7.00390625" style="0" customWidth="1"/>
    <col min="27" max="27" width="9.57421875" style="0" customWidth="1"/>
    <col min="28" max="28" width="8.00390625" style="0" customWidth="1"/>
    <col min="29" max="29" width="7.7109375" style="0" customWidth="1"/>
    <col min="30" max="31" width="6.7109375" style="0" customWidth="1"/>
    <col min="32" max="32" width="7.28125" style="0" customWidth="1"/>
    <col min="33" max="33" width="7.7109375" style="0" customWidth="1"/>
    <col min="34" max="34" width="6.421875" style="0" customWidth="1"/>
    <col min="35" max="35" width="7.57421875" style="0" customWidth="1"/>
    <col min="36" max="37" width="7.00390625" style="0" customWidth="1"/>
    <col min="38" max="38" width="7.140625" style="0" customWidth="1"/>
  </cols>
  <sheetData>
    <row r="1" spans="17:21" ht="12.75">
      <c r="Q1" s="190" t="s">
        <v>95</v>
      </c>
      <c r="R1" s="191"/>
      <c r="S1" s="191"/>
      <c r="T1" s="191"/>
      <c r="U1" s="191"/>
    </row>
    <row r="3" spans="2:38" ht="15.75">
      <c r="B3" s="199" t="s">
        <v>53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</row>
    <row r="4" spans="2:25" ht="12.75">
      <c r="B4" s="1"/>
      <c r="C4" s="1"/>
      <c r="F4" s="152"/>
      <c r="G4" s="152"/>
      <c r="H4" s="190" t="s">
        <v>52</v>
      </c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2"/>
      <c r="W4" s="3"/>
      <c r="X4" s="3"/>
      <c r="Y4" s="3"/>
    </row>
    <row r="5" spans="2:25" ht="15.75">
      <c r="B5" s="199" t="s">
        <v>113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3"/>
      <c r="Y5" s="3"/>
    </row>
    <row r="6" spans="2:25" ht="34.5" customHeight="1">
      <c r="B6" s="201" t="s">
        <v>96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3"/>
    </row>
    <row r="7" spans="2:24" ht="41.25" customHeight="1">
      <c r="B7" s="202" t="s">
        <v>114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153"/>
    </row>
    <row r="8" spans="2:24" ht="22.5" customHeight="1">
      <c r="B8" s="202" t="s">
        <v>62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153"/>
    </row>
    <row r="9" spans="2:24" ht="22.5" customHeight="1">
      <c r="B9" s="202" t="s">
        <v>124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</row>
    <row r="10" spans="2:24" ht="22.5" customHeight="1">
      <c r="B10" s="202" t="s">
        <v>97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153"/>
    </row>
    <row r="11" spans="2:24" ht="22.5" customHeight="1">
      <c r="B11" s="202" t="s">
        <v>98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153"/>
    </row>
    <row r="12" spans="2:23" s="153" customFormat="1" ht="18" customHeight="1" thickBot="1"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</row>
    <row r="13" spans="1:38" ht="16.5" customHeight="1" thickBot="1">
      <c r="A13" s="234" t="s">
        <v>0</v>
      </c>
      <c r="B13" s="237" t="s">
        <v>1</v>
      </c>
      <c r="C13" s="239" t="s">
        <v>115</v>
      </c>
      <c r="D13" s="242" t="s">
        <v>2</v>
      </c>
      <c r="E13" s="244" t="s">
        <v>46</v>
      </c>
      <c r="F13" s="244"/>
      <c r="G13" s="244"/>
      <c r="H13" s="244"/>
      <c r="I13" s="244"/>
      <c r="J13" s="244"/>
      <c r="K13" s="245"/>
      <c r="L13" s="249" t="s">
        <v>47</v>
      </c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1"/>
      <c r="AB13" s="252" t="s">
        <v>33</v>
      </c>
      <c r="AC13" s="253"/>
      <c r="AD13" s="253"/>
      <c r="AE13" s="253"/>
      <c r="AF13" s="253"/>
      <c r="AG13" s="253"/>
      <c r="AH13" s="253"/>
      <c r="AI13" s="253"/>
      <c r="AJ13" s="253"/>
      <c r="AK13" s="253"/>
      <c r="AL13" s="254"/>
    </row>
    <row r="14" spans="1:38" ht="64.5" customHeight="1">
      <c r="A14" s="235"/>
      <c r="B14" s="238"/>
      <c r="C14" s="240"/>
      <c r="D14" s="243"/>
      <c r="E14" s="206" t="s">
        <v>3</v>
      </c>
      <c r="F14" s="207" t="s">
        <v>37</v>
      </c>
      <c r="G14" s="207" t="s">
        <v>38</v>
      </c>
      <c r="H14" s="208" t="s">
        <v>29</v>
      </c>
      <c r="I14" s="246" t="s">
        <v>48</v>
      </c>
      <c r="J14" s="247"/>
      <c r="K14" s="248"/>
      <c r="L14" s="230" t="s">
        <v>3</v>
      </c>
      <c r="M14" s="192" t="s">
        <v>37</v>
      </c>
      <c r="N14" s="231" t="s">
        <v>4</v>
      </c>
      <c r="O14" s="232" t="s">
        <v>39</v>
      </c>
      <c r="P14" s="192" t="s">
        <v>5</v>
      </c>
      <c r="Q14" s="193" t="s">
        <v>40</v>
      </c>
      <c r="R14" s="195" t="s">
        <v>6</v>
      </c>
      <c r="S14" s="196" t="s">
        <v>49</v>
      </c>
      <c r="T14" s="197"/>
      <c r="U14" s="197"/>
      <c r="V14" s="197"/>
      <c r="W14" s="197"/>
      <c r="X14" s="197"/>
      <c r="Y14" s="197"/>
      <c r="Z14" s="197"/>
      <c r="AA14" s="198"/>
      <c r="AB14" s="203" t="s">
        <v>41</v>
      </c>
      <c r="AC14" s="209" t="s">
        <v>42</v>
      </c>
      <c r="AD14" s="212" t="s">
        <v>54</v>
      </c>
      <c r="AE14" s="212"/>
      <c r="AF14" s="212"/>
      <c r="AG14" s="212"/>
      <c r="AH14" s="212"/>
      <c r="AI14" s="212"/>
      <c r="AJ14" s="212"/>
      <c r="AK14" s="212"/>
      <c r="AL14" s="213"/>
    </row>
    <row r="15" spans="1:38" ht="12.75">
      <c r="A15" s="235"/>
      <c r="B15" s="238"/>
      <c r="C15" s="240"/>
      <c r="D15" s="243"/>
      <c r="E15" s="206"/>
      <c r="F15" s="207"/>
      <c r="G15" s="207"/>
      <c r="H15" s="208"/>
      <c r="I15" s="214" t="s">
        <v>43</v>
      </c>
      <c r="J15" s="216" t="s">
        <v>45</v>
      </c>
      <c r="K15" s="218" t="s">
        <v>44</v>
      </c>
      <c r="L15" s="230"/>
      <c r="M15" s="192"/>
      <c r="N15" s="231"/>
      <c r="O15" s="233"/>
      <c r="P15" s="192"/>
      <c r="Q15" s="194"/>
      <c r="R15" s="195"/>
      <c r="S15" s="220" t="s">
        <v>7</v>
      </c>
      <c r="T15" s="221"/>
      <c r="U15" s="222"/>
      <c r="V15" s="220" t="s">
        <v>8</v>
      </c>
      <c r="W15" s="221"/>
      <c r="X15" s="222"/>
      <c r="Y15" s="220" t="s">
        <v>9</v>
      </c>
      <c r="Z15" s="221"/>
      <c r="AA15" s="226"/>
      <c r="AB15" s="204"/>
      <c r="AC15" s="210"/>
      <c r="AD15" s="228" t="s">
        <v>7</v>
      </c>
      <c r="AE15" s="228"/>
      <c r="AF15" s="228"/>
      <c r="AG15" s="228" t="s">
        <v>8</v>
      </c>
      <c r="AH15" s="228"/>
      <c r="AI15" s="228"/>
      <c r="AJ15" s="228" t="s">
        <v>9</v>
      </c>
      <c r="AK15" s="228"/>
      <c r="AL15" s="229"/>
    </row>
    <row r="16" spans="1:38" ht="48" customHeight="1">
      <c r="A16" s="235"/>
      <c r="B16" s="238"/>
      <c r="C16" s="240"/>
      <c r="D16" s="243"/>
      <c r="E16" s="206"/>
      <c r="F16" s="207"/>
      <c r="G16" s="207"/>
      <c r="H16" s="208"/>
      <c r="I16" s="215"/>
      <c r="J16" s="217"/>
      <c r="K16" s="219"/>
      <c r="L16" s="230"/>
      <c r="M16" s="192"/>
      <c r="N16" s="231"/>
      <c r="O16" s="233"/>
      <c r="P16" s="192"/>
      <c r="Q16" s="194"/>
      <c r="R16" s="195"/>
      <c r="S16" s="223"/>
      <c r="T16" s="224"/>
      <c r="U16" s="225"/>
      <c r="V16" s="223"/>
      <c r="W16" s="224"/>
      <c r="X16" s="225"/>
      <c r="Y16" s="223"/>
      <c r="Z16" s="224"/>
      <c r="AA16" s="227"/>
      <c r="AB16" s="204"/>
      <c r="AC16" s="210"/>
      <c r="AD16" s="228"/>
      <c r="AE16" s="228"/>
      <c r="AF16" s="228"/>
      <c r="AG16" s="228"/>
      <c r="AH16" s="228"/>
      <c r="AI16" s="228"/>
      <c r="AJ16" s="228"/>
      <c r="AK16" s="228"/>
      <c r="AL16" s="229"/>
    </row>
    <row r="17" spans="1:38" ht="13.5" thickBot="1">
      <c r="A17" s="235"/>
      <c r="B17" s="238"/>
      <c r="C17" s="241"/>
      <c r="D17" s="243"/>
      <c r="E17" s="206"/>
      <c r="F17" s="207"/>
      <c r="G17" s="207"/>
      <c r="H17" s="208"/>
      <c r="I17" s="91" t="s">
        <v>30</v>
      </c>
      <c r="J17" s="92" t="s">
        <v>30</v>
      </c>
      <c r="K17" s="93" t="s">
        <v>30</v>
      </c>
      <c r="L17" s="230"/>
      <c r="M17" s="192"/>
      <c r="N17" s="231"/>
      <c r="O17" s="233"/>
      <c r="P17" s="192"/>
      <c r="Q17" s="194"/>
      <c r="R17" s="195"/>
      <c r="S17" s="94" t="s">
        <v>32</v>
      </c>
      <c r="T17" s="95" t="s">
        <v>10</v>
      </c>
      <c r="U17" s="96" t="s">
        <v>11</v>
      </c>
      <c r="V17" s="94" t="s">
        <v>32</v>
      </c>
      <c r="W17" s="95" t="s">
        <v>10</v>
      </c>
      <c r="X17" s="96" t="s">
        <v>11</v>
      </c>
      <c r="Y17" s="94" t="s">
        <v>32</v>
      </c>
      <c r="Z17" s="95" t="s">
        <v>10</v>
      </c>
      <c r="AA17" s="97" t="s">
        <v>11</v>
      </c>
      <c r="AB17" s="205"/>
      <c r="AC17" s="211"/>
      <c r="AD17" s="129" t="s">
        <v>35</v>
      </c>
      <c r="AE17" s="129" t="s">
        <v>10</v>
      </c>
      <c r="AF17" s="119" t="s">
        <v>11</v>
      </c>
      <c r="AG17" s="129" t="s">
        <v>35</v>
      </c>
      <c r="AH17" s="129" t="s">
        <v>10</v>
      </c>
      <c r="AI17" s="119" t="s">
        <v>11</v>
      </c>
      <c r="AJ17" s="129" t="s">
        <v>35</v>
      </c>
      <c r="AK17" s="129" t="s">
        <v>10</v>
      </c>
      <c r="AL17" s="122" t="s">
        <v>11</v>
      </c>
    </row>
    <row r="18" spans="1:38" ht="13.5" thickBot="1">
      <c r="A18" s="236"/>
      <c r="B18" s="98" t="s">
        <v>12</v>
      </c>
      <c r="C18" s="98" t="s">
        <v>51</v>
      </c>
      <c r="D18" s="99">
        <v>1</v>
      </c>
      <c r="E18" s="100">
        <v>2</v>
      </c>
      <c r="F18" s="101">
        <v>3</v>
      </c>
      <c r="G18" s="101">
        <v>4</v>
      </c>
      <c r="H18" s="101">
        <v>5</v>
      </c>
      <c r="I18" s="101">
        <v>6</v>
      </c>
      <c r="J18" s="101">
        <v>7</v>
      </c>
      <c r="K18" s="102">
        <v>8</v>
      </c>
      <c r="L18" s="103">
        <v>9</v>
      </c>
      <c r="M18" s="101">
        <v>10</v>
      </c>
      <c r="N18" s="101">
        <v>11</v>
      </c>
      <c r="O18" s="101">
        <v>12</v>
      </c>
      <c r="P18" s="101">
        <v>13</v>
      </c>
      <c r="Q18" s="101">
        <v>14</v>
      </c>
      <c r="R18" s="101">
        <v>15</v>
      </c>
      <c r="S18" s="101">
        <v>16</v>
      </c>
      <c r="T18" s="101">
        <v>17</v>
      </c>
      <c r="U18" s="101">
        <v>18</v>
      </c>
      <c r="V18" s="101">
        <v>19</v>
      </c>
      <c r="W18" s="101">
        <v>20</v>
      </c>
      <c r="X18" s="101">
        <v>21</v>
      </c>
      <c r="Y18" s="101">
        <v>22</v>
      </c>
      <c r="Z18" s="101">
        <v>23</v>
      </c>
      <c r="AA18" s="102">
        <v>24</v>
      </c>
      <c r="AB18" s="103">
        <v>25</v>
      </c>
      <c r="AC18" s="101">
        <v>26</v>
      </c>
      <c r="AD18" s="101">
        <v>27</v>
      </c>
      <c r="AE18" s="101">
        <v>28</v>
      </c>
      <c r="AF18" s="120">
        <v>29</v>
      </c>
      <c r="AG18" s="101">
        <v>30</v>
      </c>
      <c r="AH18" s="101">
        <v>31</v>
      </c>
      <c r="AI18" s="120">
        <v>32</v>
      </c>
      <c r="AJ18" s="101">
        <v>33</v>
      </c>
      <c r="AK18" s="101">
        <v>34</v>
      </c>
      <c r="AL18" s="123">
        <v>35</v>
      </c>
    </row>
    <row r="19" spans="1:38" ht="15">
      <c r="A19" s="59">
        <v>1</v>
      </c>
      <c r="B19" s="75" t="s">
        <v>17</v>
      </c>
      <c r="C19" s="75" t="s">
        <v>116</v>
      </c>
      <c r="D19" s="82" t="s">
        <v>15</v>
      </c>
      <c r="E19" s="150">
        <v>23.19</v>
      </c>
      <c r="F19" s="4">
        <v>3.079</v>
      </c>
      <c r="G19" s="13">
        <f aca="true" t="shared" si="0" ref="G19:G26">E19*F19</f>
        <v>71.40201</v>
      </c>
      <c r="H19" s="32" t="s">
        <v>31</v>
      </c>
      <c r="I19" s="32">
        <f aca="true" t="shared" si="1" ref="I19:I25">G19*1</f>
        <v>71.40201</v>
      </c>
      <c r="J19" s="106">
        <f aca="true" t="shared" si="2" ref="J19:J25">G19*1</f>
        <v>71.40201</v>
      </c>
      <c r="K19" s="62">
        <f aca="true" t="shared" si="3" ref="K19:K25">G19*1</f>
        <v>71.40201</v>
      </c>
      <c r="L19" s="145">
        <v>23.19</v>
      </c>
      <c r="M19" s="14">
        <v>3.25</v>
      </c>
      <c r="N19" s="14">
        <v>0.03</v>
      </c>
      <c r="O19" s="147">
        <v>0.17</v>
      </c>
      <c r="P19" s="130">
        <f>N19*O19</f>
        <v>0.0051</v>
      </c>
      <c r="Q19" s="15">
        <f aca="true" t="shared" si="4" ref="Q19:Q26">L19*M19</f>
        <v>75.3675</v>
      </c>
      <c r="R19" s="16">
        <f>L19*P19</f>
        <v>0.11826900000000001</v>
      </c>
      <c r="S19" s="15">
        <f>Q19</f>
        <v>75.3675</v>
      </c>
      <c r="T19" s="17">
        <f>R19*33</f>
        <v>3.9028770000000006</v>
      </c>
      <c r="U19" s="33">
        <f>S19+T19</f>
        <v>79.27037700000001</v>
      </c>
      <c r="V19" s="40">
        <f>Q19</f>
        <v>75.3675</v>
      </c>
      <c r="W19" s="41">
        <f>R19*21</f>
        <v>2.483649</v>
      </c>
      <c r="X19" s="42">
        <f>V19+W19</f>
        <v>77.851149</v>
      </c>
      <c r="Y19" s="40">
        <f>Q19</f>
        <v>75.3675</v>
      </c>
      <c r="Z19" s="41">
        <f>R19*20</f>
        <v>2.36538</v>
      </c>
      <c r="AA19" s="67">
        <f>Y19+Z19</f>
        <v>77.73288000000001</v>
      </c>
      <c r="AB19" s="89">
        <f>L19/E19*100</f>
        <v>100</v>
      </c>
      <c r="AC19" s="44">
        <f>M19/F19*100</f>
        <v>105.5537512179279</v>
      </c>
      <c r="AD19" s="44">
        <f>S19/I19*100</f>
        <v>105.5537512179279</v>
      </c>
      <c r="AE19" s="44">
        <f>T19/I19*100</f>
        <v>5.466060409223775</v>
      </c>
      <c r="AF19" s="53">
        <f>U19/I19*100</f>
        <v>111.01981162715168</v>
      </c>
      <c r="AG19" s="44">
        <f aca="true" t="shared" si="5" ref="AG19:AG30">V19/J19*100</f>
        <v>105.5537512179279</v>
      </c>
      <c r="AH19" s="44">
        <f>W19/J19*100</f>
        <v>3.4784020785969467</v>
      </c>
      <c r="AI19" s="53">
        <f aca="true" t="shared" si="6" ref="AI19:AI25">X19/K19*100</f>
        <v>109.03215329652485</v>
      </c>
      <c r="AJ19" s="44">
        <f>Y19/K19*100</f>
        <v>105.5537512179279</v>
      </c>
      <c r="AK19" s="44">
        <f>Z19/K19*100</f>
        <v>3.312763884378045</v>
      </c>
      <c r="AL19" s="125">
        <f>AA19/K19*100</f>
        <v>108.86651510230594</v>
      </c>
    </row>
    <row r="20" spans="1:38" ht="15">
      <c r="A20" s="57">
        <v>2</v>
      </c>
      <c r="B20" s="74" t="s">
        <v>18</v>
      </c>
      <c r="C20" s="75" t="s">
        <v>116</v>
      </c>
      <c r="D20" s="83" t="s">
        <v>15</v>
      </c>
      <c r="E20" s="150">
        <v>13.7</v>
      </c>
      <c r="F20" s="4">
        <v>3.079</v>
      </c>
      <c r="G20" s="4">
        <f t="shared" si="0"/>
        <v>42.1823</v>
      </c>
      <c r="H20" s="5" t="s">
        <v>31</v>
      </c>
      <c r="I20" s="5">
        <f t="shared" si="1"/>
        <v>42.1823</v>
      </c>
      <c r="J20" s="105">
        <f t="shared" si="2"/>
        <v>42.1823</v>
      </c>
      <c r="K20" s="61">
        <f t="shared" si="3"/>
        <v>42.1823</v>
      </c>
      <c r="L20" s="145">
        <v>13.7</v>
      </c>
      <c r="M20" s="21">
        <v>3.25</v>
      </c>
      <c r="N20" s="8" t="s">
        <v>16</v>
      </c>
      <c r="O20" s="8" t="s">
        <v>16</v>
      </c>
      <c r="P20" s="130"/>
      <c r="Q20" s="22">
        <f t="shared" si="4"/>
        <v>44.525</v>
      </c>
      <c r="R20" s="16">
        <f>L20*P20</f>
        <v>0</v>
      </c>
      <c r="S20" s="15">
        <f>Q20</f>
        <v>44.525</v>
      </c>
      <c r="T20" s="17">
        <f>R20*33</f>
        <v>0</v>
      </c>
      <c r="U20" s="31">
        <f>S20+T20</f>
        <v>44.525</v>
      </c>
      <c r="V20" s="18">
        <f>Q20</f>
        <v>44.525</v>
      </c>
      <c r="W20" s="19">
        <f>R20*21</f>
        <v>0</v>
      </c>
      <c r="X20" s="20">
        <f>V20+W20</f>
        <v>44.525</v>
      </c>
      <c r="Y20" s="18">
        <f>Q20</f>
        <v>44.525</v>
      </c>
      <c r="Z20" s="19">
        <f>R20*20</f>
        <v>0</v>
      </c>
      <c r="AA20" s="69">
        <f>Y20+Z20</f>
        <v>44.525</v>
      </c>
      <c r="AB20" s="87">
        <f aca="true" t="shared" si="7" ref="AB20:AC26">L20/E20*100</f>
        <v>100</v>
      </c>
      <c r="AC20" s="43">
        <f t="shared" si="7"/>
        <v>105.5537512179279</v>
      </c>
      <c r="AD20" s="43">
        <f aca="true" t="shared" si="8" ref="AD20:AD30">S20/I20*100</f>
        <v>105.5537512179279</v>
      </c>
      <c r="AE20" s="43">
        <f aca="true" t="shared" si="9" ref="AE20:AE29">T20/I20*100</f>
        <v>0</v>
      </c>
      <c r="AF20" s="51">
        <f aca="true" t="shared" si="10" ref="AF20:AF30">U20/I20*100</f>
        <v>105.5537512179279</v>
      </c>
      <c r="AG20" s="43">
        <f t="shared" si="5"/>
        <v>105.5537512179279</v>
      </c>
      <c r="AH20" s="44">
        <f aca="true" t="shared" si="11" ref="AH20:AI30">W20/J20*100</f>
        <v>0</v>
      </c>
      <c r="AI20" s="51">
        <f t="shared" si="6"/>
        <v>105.5537512179279</v>
      </c>
      <c r="AJ20" s="44">
        <f aca="true" t="shared" si="12" ref="AJ20:AJ30">Y20/K20*100</f>
        <v>105.5537512179279</v>
      </c>
      <c r="AK20" s="44">
        <f aca="true" t="shared" si="13" ref="AK20:AK30">Z20/K20*100</f>
        <v>0</v>
      </c>
      <c r="AL20" s="125">
        <f aca="true" t="shared" si="14" ref="AL20:AL30">AA20/K20*100</f>
        <v>105.5537512179279</v>
      </c>
    </row>
    <row r="21" spans="1:38" ht="45">
      <c r="A21" s="57">
        <v>3</v>
      </c>
      <c r="B21" s="154" t="s">
        <v>55</v>
      </c>
      <c r="C21" s="76" t="s">
        <v>117</v>
      </c>
      <c r="D21" s="83" t="s">
        <v>15</v>
      </c>
      <c r="E21" s="158">
        <f>E22*E24+E23</f>
        <v>118.59595350000001</v>
      </c>
      <c r="F21" s="4">
        <v>1.521</v>
      </c>
      <c r="G21" s="4">
        <f t="shared" si="0"/>
        <v>180.3844452735</v>
      </c>
      <c r="H21" s="5" t="s">
        <v>30</v>
      </c>
      <c r="I21" s="5">
        <f t="shared" si="1"/>
        <v>180.3844452735</v>
      </c>
      <c r="J21" s="105">
        <f t="shared" si="2"/>
        <v>180.3844452735</v>
      </c>
      <c r="K21" s="61">
        <f t="shared" si="3"/>
        <v>180.3844452735</v>
      </c>
      <c r="L21" s="148">
        <f>L22*L24+L23</f>
        <v>133.6363035</v>
      </c>
      <c r="M21" s="21">
        <v>2.1</v>
      </c>
      <c r="N21" s="21">
        <v>0.03</v>
      </c>
      <c r="O21" s="147">
        <v>0.17</v>
      </c>
      <c r="P21" s="130">
        <f>N21*O21</f>
        <v>0.0051</v>
      </c>
      <c r="Q21" s="22">
        <f t="shared" si="4"/>
        <v>280.63623735</v>
      </c>
      <c r="R21" s="16">
        <f>L21*P21</f>
        <v>0.6815451478500001</v>
      </c>
      <c r="S21" s="15">
        <f>Q21</f>
        <v>280.63623735</v>
      </c>
      <c r="T21" s="17">
        <f>R21*33</f>
        <v>22.49098987905</v>
      </c>
      <c r="U21" s="31">
        <f>S21+T21</f>
        <v>303.12722722905</v>
      </c>
      <c r="V21" s="18">
        <f>Q21</f>
        <v>280.63623735</v>
      </c>
      <c r="W21" s="19">
        <f>R21*21</f>
        <v>14.312448104850002</v>
      </c>
      <c r="X21" s="20">
        <f>V21+W21</f>
        <v>294.94868545484997</v>
      </c>
      <c r="Y21" s="18">
        <f>Q21</f>
        <v>280.63623735</v>
      </c>
      <c r="Z21" s="19">
        <f>R21*20</f>
        <v>13.630902957000002</v>
      </c>
      <c r="AA21" s="69">
        <f>Y21+Z21</f>
        <v>294.267140307</v>
      </c>
      <c r="AB21" s="87">
        <f t="shared" si="7"/>
        <v>112.68200942454583</v>
      </c>
      <c r="AC21" s="43">
        <f t="shared" si="7"/>
        <v>138.06706114398423</v>
      </c>
      <c r="AD21" s="43">
        <f t="shared" si="8"/>
        <v>155.57673885045776</v>
      </c>
      <c r="AE21" s="43">
        <f t="shared" si="9"/>
        <v>12.46836435644383</v>
      </c>
      <c r="AF21" s="51">
        <f t="shared" si="10"/>
        <v>168.0451032069016</v>
      </c>
      <c r="AG21" s="43">
        <f t="shared" si="5"/>
        <v>155.57673885045776</v>
      </c>
      <c r="AH21" s="44">
        <f t="shared" si="11"/>
        <v>7.934413681373346</v>
      </c>
      <c r="AI21" s="51">
        <f t="shared" si="6"/>
        <v>163.51115253183107</v>
      </c>
      <c r="AJ21" s="44">
        <f t="shared" si="12"/>
        <v>155.57673885045776</v>
      </c>
      <c r="AK21" s="44">
        <f t="shared" si="13"/>
        <v>7.556584458450806</v>
      </c>
      <c r="AL21" s="125">
        <f t="shared" si="14"/>
        <v>163.13332330890856</v>
      </c>
    </row>
    <row r="22" spans="1:38" ht="15">
      <c r="A22" s="57"/>
      <c r="B22" s="156" t="s">
        <v>57</v>
      </c>
      <c r="C22" s="76"/>
      <c r="D22" s="83" t="s">
        <v>21</v>
      </c>
      <c r="E22" s="160">
        <v>1671.15</v>
      </c>
      <c r="F22" s="4"/>
      <c r="G22" s="4"/>
      <c r="H22" s="5"/>
      <c r="I22" s="5"/>
      <c r="J22" s="105"/>
      <c r="K22" s="61"/>
      <c r="L22" s="160">
        <v>1671.15</v>
      </c>
      <c r="M22" s="21"/>
      <c r="N22" s="21"/>
      <c r="O22" s="147"/>
      <c r="P22" s="130"/>
      <c r="Q22" s="22"/>
      <c r="R22" s="16"/>
      <c r="S22" s="15"/>
      <c r="T22" s="17"/>
      <c r="U22" s="31"/>
      <c r="V22" s="18"/>
      <c r="W22" s="19"/>
      <c r="X22" s="20"/>
      <c r="Y22" s="18"/>
      <c r="Z22" s="19"/>
      <c r="AA22" s="69"/>
      <c r="AB22" s="87"/>
      <c r="AC22" s="43"/>
      <c r="AD22" s="43"/>
      <c r="AE22" s="43"/>
      <c r="AF22" s="51"/>
      <c r="AG22" s="43"/>
      <c r="AH22" s="44"/>
      <c r="AI22" s="51"/>
      <c r="AJ22" s="44"/>
      <c r="AK22" s="44"/>
      <c r="AL22" s="125"/>
    </row>
    <row r="23" spans="1:38" ht="15">
      <c r="A23" s="57"/>
      <c r="B23" s="156" t="s">
        <v>58</v>
      </c>
      <c r="C23" s="76"/>
      <c r="D23" s="83" t="s">
        <v>15</v>
      </c>
      <c r="E23" s="160">
        <v>23.19</v>
      </c>
      <c r="F23" s="4"/>
      <c r="G23" s="4"/>
      <c r="H23" s="5"/>
      <c r="I23" s="5"/>
      <c r="J23" s="105"/>
      <c r="K23" s="61"/>
      <c r="L23" s="160">
        <v>23.19</v>
      </c>
      <c r="M23" s="21"/>
      <c r="N23" s="21"/>
      <c r="O23" s="147"/>
      <c r="P23" s="130"/>
      <c r="Q23" s="22"/>
      <c r="R23" s="16"/>
      <c r="S23" s="15"/>
      <c r="T23" s="17"/>
      <c r="U23" s="31"/>
      <c r="V23" s="18"/>
      <c r="W23" s="19"/>
      <c r="X23" s="20"/>
      <c r="Y23" s="18"/>
      <c r="Z23" s="19"/>
      <c r="AA23" s="69"/>
      <c r="AB23" s="87"/>
      <c r="AC23" s="43"/>
      <c r="AD23" s="43"/>
      <c r="AE23" s="43"/>
      <c r="AF23" s="51"/>
      <c r="AG23" s="43"/>
      <c r="AH23" s="44"/>
      <c r="AI23" s="51"/>
      <c r="AJ23" s="44"/>
      <c r="AK23" s="44"/>
      <c r="AL23" s="125"/>
    </row>
    <row r="24" spans="1:38" ht="25.5">
      <c r="A24" s="57"/>
      <c r="B24" s="157" t="s">
        <v>56</v>
      </c>
      <c r="C24" s="76"/>
      <c r="D24" s="83" t="s">
        <v>59</v>
      </c>
      <c r="E24" s="171">
        <v>0.05709</v>
      </c>
      <c r="F24" s="4"/>
      <c r="G24" s="4"/>
      <c r="H24" s="5"/>
      <c r="I24" s="5"/>
      <c r="J24" s="105"/>
      <c r="K24" s="61"/>
      <c r="L24" s="171">
        <v>0.06609</v>
      </c>
      <c r="M24" s="21"/>
      <c r="N24" s="21"/>
      <c r="O24" s="147"/>
      <c r="P24" s="130"/>
      <c r="Q24" s="22"/>
      <c r="R24" s="16"/>
      <c r="S24" s="15"/>
      <c r="T24" s="17"/>
      <c r="U24" s="31"/>
      <c r="V24" s="18"/>
      <c r="W24" s="19"/>
      <c r="X24" s="20"/>
      <c r="Y24" s="18"/>
      <c r="Z24" s="19"/>
      <c r="AA24" s="69"/>
      <c r="AB24" s="87"/>
      <c r="AC24" s="43"/>
      <c r="AD24" s="43"/>
      <c r="AE24" s="43"/>
      <c r="AF24" s="51"/>
      <c r="AG24" s="43"/>
      <c r="AH24" s="44"/>
      <c r="AI24" s="51"/>
      <c r="AJ24" s="44"/>
      <c r="AK24" s="44"/>
      <c r="AL24" s="125"/>
    </row>
    <row r="25" spans="1:38" ht="15">
      <c r="A25" s="57">
        <v>4</v>
      </c>
      <c r="B25" s="74" t="s">
        <v>19</v>
      </c>
      <c r="C25" s="75" t="s">
        <v>116</v>
      </c>
      <c r="D25" s="83" t="s">
        <v>15</v>
      </c>
      <c r="E25" s="150">
        <v>13.7</v>
      </c>
      <c r="F25" s="4">
        <v>1.521</v>
      </c>
      <c r="G25" s="4">
        <f t="shared" si="0"/>
        <v>20.837699999999998</v>
      </c>
      <c r="H25" s="5" t="s">
        <v>30</v>
      </c>
      <c r="I25" s="5">
        <f t="shared" si="1"/>
        <v>20.837699999999998</v>
      </c>
      <c r="J25" s="105">
        <f t="shared" si="2"/>
        <v>20.837699999999998</v>
      </c>
      <c r="K25" s="61">
        <f t="shared" si="3"/>
        <v>20.837699999999998</v>
      </c>
      <c r="L25" s="145">
        <v>13.7</v>
      </c>
      <c r="M25" s="21">
        <v>2.1</v>
      </c>
      <c r="N25" s="8" t="s">
        <v>16</v>
      </c>
      <c r="O25" s="8" t="s">
        <v>16</v>
      </c>
      <c r="P25" s="130"/>
      <c r="Q25" s="22">
        <f t="shared" si="4"/>
        <v>28.77</v>
      </c>
      <c r="R25" s="16">
        <f>L25*P25</f>
        <v>0</v>
      </c>
      <c r="S25" s="15">
        <f>Q25</f>
        <v>28.77</v>
      </c>
      <c r="T25" s="17">
        <f>R25*33</f>
        <v>0</v>
      </c>
      <c r="U25" s="31">
        <f>S25+T25</f>
        <v>28.77</v>
      </c>
      <c r="V25" s="18">
        <f>Q25</f>
        <v>28.77</v>
      </c>
      <c r="W25" s="19">
        <f>R25*21</f>
        <v>0</v>
      </c>
      <c r="X25" s="20">
        <f>V25+W25</f>
        <v>28.77</v>
      </c>
      <c r="Y25" s="18">
        <f>Q25</f>
        <v>28.77</v>
      </c>
      <c r="Z25" s="19">
        <f>R25*20</f>
        <v>0</v>
      </c>
      <c r="AA25" s="69">
        <f>Y25+Z25</f>
        <v>28.77</v>
      </c>
      <c r="AB25" s="87">
        <f t="shared" si="7"/>
        <v>100</v>
      </c>
      <c r="AC25" s="43">
        <f t="shared" si="7"/>
        <v>138.06706114398423</v>
      </c>
      <c r="AD25" s="43">
        <f t="shared" si="8"/>
        <v>138.06706114398423</v>
      </c>
      <c r="AE25" s="43">
        <f t="shared" si="9"/>
        <v>0</v>
      </c>
      <c r="AF25" s="51">
        <f t="shared" si="10"/>
        <v>138.06706114398423</v>
      </c>
      <c r="AG25" s="43">
        <f t="shared" si="5"/>
        <v>138.06706114398423</v>
      </c>
      <c r="AH25" s="44">
        <f t="shared" si="11"/>
        <v>0</v>
      </c>
      <c r="AI25" s="51">
        <f t="shared" si="6"/>
        <v>138.06706114398423</v>
      </c>
      <c r="AJ25" s="44">
        <f t="shared" si="12"/>
        <v>138.06706114398423</v>
      </c>
      <c r="AK25" s="44">
        <f t="shared" si="13"/>
        <v>0</v>
      </c>
      <c r="AL25" s="125">
        <f t="shared" si="14"/>
        <v>138.06706114398423</v>
      </c>
    </row>
    <row r="26" spans="1:38" ht="15.75">
      <c r="A26" s="57">
        <v>5</v>
      </c>
      <c r="B26" s="77" t="s">
        <v>20</v>
      </c>
      <c r="C26" s="76" t="s">
        <v>117</v>
      </c>
      <c r="D26" s="83" t="s">
        <v>21</v>
      </c>
      <c r="E26" s="150">
        <v>1671.15</v>
      </c>
      <c r="F26" s="4">
        <v>0.02</v>
      </c>
      <c r="G26" s="4">
        <f t="shared" si="0"/>
        <v>33.423</v>
      </c>
      <c r="H26" s="6" t="s">
        <v>14</v>
      </c>
      <c r="I26" s="5">
        <f>G26*33</f>
        <v>1102.959</v>
      </c>
      <c r="J26" s="105">
        <f>G26*21</f>
        <v>701.883</v>
      </c>
      <c r="K26" s="61">
        <f>G26*20</f>
        <v>668.46</v>
      </c>
      <c r="L26" s="146">
        <v>1671.15</v>
      </c>
      <c r="M26" s="21">
        <f>F26</f>
        <v>0.02</v>
      </c>
      <c r="N26" s="8" t="s">
        <v>16</v>
      </c>
      <c r="O26" s="8" t="s">
        <v>16</v>
      </c>
      <c r="P26" s="130"/>
      <c r="Q26" s="22">
        <f t="shared" si="4"/>
        <v>33.423</v>
      </c>
      <c r="R26" s="16">
        <f>L26*P26</f>
        <v>0</v>
      </c>
      <c r="S26" s="22">
        <f>Q26*33</f>
        <v>1102.959</v>
      </c>
      <c r="T26" s="17">
        <f>R26*33</f>
        <v>0</v>
      </c>
      <c r="U26" s="31">
        <f>S26+T26</f>
        <v>1102.959</v>
      </c>
      <c r="V26" s="18">
        <f>Q26*21</f>
        <v>701.883</v>
      </c>
      <c r="W26" s="19">
        <f>R26*21</f>
        <v>0</v>
      </c>
      <c r="X26" s="20">
        <f>V26+W26</f>
        <v>701.883</v>
      </c>
      <c r="Y26" s="18">
        <f>Q26*20</f>
        <v>668.46</v>
      </c>
      <c r="Z26" s="19">
        <f>R26*20</f>
        <v>0</v>
      </c>
      <c r="AA26" s="69">
        <f>Y26+Z26</f>
        <v>668.46</v>
      </c>
      <c r="AB26" s="87">
        <f t="shared" si="7"/>
        <v>100</v>
      </c>
      <c r="AC26" s="43">
        <f t="shared" si="7"/>
        <v>100</v>
      </c>
      <c r="AD26" s="43">
        <f t="shared" si="8"/>
        <v>100</v>
      </c>
      <c r="AE26" s="43">
        <f t="shared" si="9"/>
        <v>0</v>
      </c>
      <c r="AF26" s="51">
        <f t="shared" si="10"/>
        <v>100</v>
      </c>
      <c r="AG26" s="43">
        <f t="shared" si="5"/>
        <v>100</v>
      </c>
      <c r="AH26" s="44">
        <f t="shared" si="11"/>
        <v>0</v>
      </c>
      <c r="AI26" s="51">
        <f>X26/J26*100</f>
        <v>100</v>
      </c>
      <c r="AJ26" s="44">
        <f t="shared" si="12"/>
        <v>100</v>
      </c>
      <c r="AK26" s="44">
        <f t="shared" si="13"/>
        <v>0</v>
      </c>
      <c r="AL26" s="125">
        <f t="shared" si="14"/>
        <v>100</v>
      </c>
    </row>
    <row r="27" spans="1:38" ht="45">
      <c r="A27" s="57">
        <v>6</v>
      </c>
      <c r="B27" s="74" t="s">
        <v>22</v>
      </c>
      <c r="C27" s="78" t="s">
        <v>119</v>
      </c>
      <c r="D27" s="83"/>
      <c r="E27" s="150">
        <f>L27</f>
        <v>0</v>
      </c>
      <c r="F27" s="4"/>
      <c r="G27" s="4"/>
      <c r="H27" s="5" t="s">
        <v>30</v>
      </c>
      <c r="I27" s="22">
        <f>I28+I29</f>
        <v>57.116754</v>
      </c>
      <c r="J27" s="105">
        <f>J28+J29</f>
        <v>57.116754</v>
      </c>
      <c r="K27" s="104">
        <f>K28+K29</f>
        <v>57.116754</v>
      </c>
      <c r="L27" s="68"/>
      <c r="M27" s="21"/>
      <c r="N27" s="21"/>
      <c r="O27" s="23"/>
      <c r="P27" s="130"/>
      <c r="Q27" s="22"/>
      <c r="R27" s="16"/>
      <c r="S27" s="24">
        <f>S28+S29</f>
        <v>57.116754</v>
      </c>
      <c r="T27" s="25"/>
      <c r="U27" s="31">
        <f>S27</f>
        <v>57.116754</v>
      </c>
      <c r="V27" s="26">
        <f>V28+V29</f>
        <v>57.116754</v>
      </c>
      <c r="W27" s="19"/>
      <c r="X27" s="20">
        <f>V27</f>
        <v>57.116754</v>
      </c>
      <c r="Y27" s="18">
        <f>Y28+Y29</f>
        <v>57.116754</v>
      </c>
      <c r="Z27" s="11"/>
      <c r="AA27" s="69">
        <f>Y27</f>
        <v>57.116754</v>
      </c>
      <c r="AB27" s="87"/>
      <c r="AC27" s="43"/>
      <c r="AD27" s="43">
        <f t="shared" si="8"/>
        <v>100</v>
      </c>
      <c r="AE27" s="43">
        <f t="shared" si="9"/>
        <v>0</v>
      </c>
      <c r="AF27" s="51">
        <f t="shared" si="10"/>
        <v>100</v>
      </c>
      <c r="AG27" s="43">
        <f t="shared" si="5"/>
        <v>100</v>
      </c>
      <c r="AH27" s="44">
        <f t="shared" si="11"/>
        <v>0</v>
      </c>
      <c r="AI27" s="51">
        <f t="shared" si="11"/>
        <v>100</v>
      </c>
      <c r="AJ27" s="44">
        <f t="shared" si="12"/>
        <v>100</v>
      </c>
      <c r="AK27" s="44">
        <f t="shared" si="13"/>
        <v>0</v>
      </c>
      <c r="AL27" s="125">
        <f t="shared" si="14"/>
        <v>100</v>
      </c>
    </row>
    <row r="28" spans="1:38" ht="30">
      <c r="A28" s="57"/>
      <c r="B28" s="78" t="s">
        <v>23</v>
      </c>
      <c r="C28" s="78"/>
      <c r="D28" s="84" t="s">
        <v>24</v>
      </c>
      <c r="E28" s="159">
        <v>5.05458</v>
      </c>
      <c r="F28" s="4">
        <v>11.3</v>
      </c>
      <c r="G28" s="4">
        <f>E28*F28</f>
        <v>57.116754</v>
      </c>
      <c r="H28" s="5" t="s">
        <v>30</v>
      </c>
      <c r="I28" s="22">
        <f>G28*1</f>
        <v>57.116754</v>
      </c>
      <c r="J28" s="105">
        <f>G28*1</f>
        <v>57.116754</v>
      </c>
      <c r="K28" s="104">
        <f>G28*1</f>
        <v>57.116754</v>
      </c>
      <c r="L28" s="159">
        <v>5.05458</v>
      </c>
      <c r="M28" s="21">
        <v>11.3</v>
      </c>
      <c r="N28" s="8" t="s">
        <v>16</v>
      </c>
      <c r="O28" s="8" t="s">
        <v>16</v>
      </c>
      <c r="P28" s="131" t="s">
        <v>16</v>
      </c>
      <c r="Q28" s="22">
        <f>L28*M28</f>
        <v>57.116754</v>
      </c>
      <c r="R28" s="9" t="s">
        <v>16</v>
      </c>
      <c r="S28" s="22">
        <f>Q28</f>
        <v>57.116754</v>
      </c>
      <c r="T28" s="27"/>
      <c r="U28" s="31">
        <f>S28</f>
        <v>57.116754</v>
      </c>
      <c r="V28" s="18">
        <f>Q28</f>
        <v>57.116754</v>
      </c>
      <c r="W28" s="11"/>
      <c r="X28" s="20">
        <f>V28</f>
        <v>57.116754</v>
      </c>
      <c r="Y28" s="18">
        <f>Q28</f>
        <v>57.116754</v>
      </c>
      <c r="Z28" s="11"/>
      <c r="AA28" s="69">
        <f>Y28</f>
        <v>57.116754</v>
      </c>
      <c r="AB28" s="87">
        <f aca="true" t="shared" si="15" ref="AB28:AC32">L28/E28*100</f>
        <v>100</v>
      </c>
      <c r="AC28" s="43">
        <f t="shared" si="15"/>
        <v>100</v>
      </c>
      <c r="AD28" s="43">
        <f t="shared" si="8"/>
        <v>100</v>
      </c>
      <c r="AE28" s="43">
        <f t="shared" si="9"/>
        <v>0</v>
      </c>
      <c r="AF28" s="51">
        <f t="shared" si="10"/>
        <v>100</v>
      </c>
      <c r="AG28" s="43">
        <f t="shared" si="5"/>
        <v>100</v>
      </c>
      <c r="AH28" s="44">
        <f t="shared" si="11"/>
        <v>0</v>
      </c>
      <c r="AI28" s="51">
        <f t="shared" si="11"/>
        <v>100</v>
      </c>
      <c r="AJ28" s="44">
        <f t="shared" si="12"/>
        <v>100</v>
      </c>
      <c r="AK28" s="44">
        <f t="shared" si="13"/>
        <v>0</v>
      </c>
      <c r="AL28" s="125">
        <f t="shared" si="14"/>
        <v>100</v>
      </c>
    </row>
    <row r="29" spans="1:38" ht="15">
      <c r="A29" s="57"/>
      <c r="B29" s="79" t="s">
        <v>34</v>
      </c>
      <c r="C29" s="79"/>
      <c r="D29" s="83" t="s">
        <v>25</v>
      </c>
      <c r="E29" s="60"/>
      <c r="F29" s="4"/>
      <c r="G29" s="4">
        <f>E29*F29</f>
        <v>0</v>
      </c>
      <c r="H29" s="5" t="s">
        <v>13</v>
      </c>
      <c r="I29" s="5">
        <f>G29*33</f>
        <v>0</v>
      </c>
      <c r="J29" s="30">
        <f>G29*21</f>
        <v>0</v>
      </c>
      <c r="K29" s="61">
        <f>G29*20</f>
        <v>0</v>
      </c>
      <c r="L29" s="68"/>
      <c r="M29" s="21"/>
      <c r="N29" s="8" t="s">
        <v>16</v>
      </c>
      <c r="O29" s="8" t="s">
        <v>16</v>
      </c>
      <c r="P29" s="131" t="s">
        <v>16</v>
      </c>
      <c r="Q29" s="22">
        <f>L29*M29</f>
        <v>0</v>
      </c>
      <c r="R29" s="9" t="s">
        <v>16</v>
      </c>
      <c r="S29" s="22">
        <f>Q29*33</f>
        <v>0</v>
      </c>
      <c r="T29" s="27"/>
      <c r="U29" s="31">
        <f>S29</f>
        <v>0</v>
      </c>
      <c r="V29" s="10">
        <f>Q29*21</f>
        <v>0</v>
      </c>
      <c r="W29" s="11"/>
      <c r="X29" s="12">
        <f>V29</f>
        <v>0</v>
      </c>
      <c r="Y29" s="10">
        <f>Q29*20</f>
        <v>0</v>
      </c>
      <c r="Z29" s="11"/>
      <c r="AA29" s="65">
        <f>Y29</f>
        <v>0</v>
      </c>
      <c r="AB29" s="90" t="e">
        <f t="shared" si="15"/>
        <v>#DIV/0!</v>
      </c>
      <c r="AC29" s="49" t="e">
        <f t="shared" si="15"/>
        <v>#DIV/0!</v>
      </c>
      <c r="AD29" s="49" t="e">
        <f t="shared" si="8"/>
        <v>#DIV/0!</v>
      </c>
      <c r="AE29" s="49" t="e">
        <f t="shared" si="9"/>
        <v>#DIV/0!</v>
      </c>
      <c r="AF29" s="54" t="e">
        <f t="shared" si="10"/>
        <v>#DIV/0!</v>
      </c>
      <c r="AG29" s="49" t="e">
        <f t="shared" si="5"/>
        <v>#DIV/0!</v>
      </c>
      <c r="AH29" s="50" t="e">
        <f t="shared" si="11"/>
        <v>#DIV/0!</v>
      </c>
      <c r="AI29" s="54" t="e">
        <f t="shared" si="11"/>
        <v>#DIV/0!</v>
      </c>
      <c r="AJ29" s="50" t="e">
        <f t="shared" si="12"/>
        <v>#DIV/0!</v>
      </c>
      <c r="AK29" s="50" t="e">
        <f t="shared" si="13"/>
        <v>#DIV/0!</v>
      </c>
      <c r="AL29" s="126" t="e">
        <f t="shared" si="14"/>
        <v>#DIV/0!</v>
      </c>
    </row>
    <row r="30" spans="1:38" ht="15">
      <c r="A30" s="57">
        <v>7</v>
      </c>
      <c r="B30" s="80" t="s">
        <v>36</v>
      </c>
      <c r="C30" s="80" t="s">
        <v>118</v>
      </c>
      <c r="D30" s="83" t="s">
        <v>26</v>
      </c>
      <c r="E30" s="60">
        <v>3.62</v>
      </c>
      <c r="F30" s="4">
        <v>97</v>
      </c>
      <c r="G30" s="4">
        <f>E30*F30</f>
        <v>351.14</v>
      </c>
      <c r="H30" s="5" t="s">
        <v>30</v>
      </c>
      <c r="I30" s="5">
        <f>G30</f>
        <v>351.14</v>
      </c>
      <c r="J30" s="30">
        <f>G31</f>
        <v>282.36</v>
      </c>
      <c r="K30" s="61">
        <f>G32</f>
        <v>199.1</v>
      </c>
      <c r="L30" s="60">
        <v>3.62</v>
      </c>
      <c r="M30" s="21">
        <v>97</v>
      </c>
      <c r="N30" s="8">
        <v>0.54</v>
      </c>
      <c r="O30" s="147">
        <v>0.17</v>
      </c>
      <c r="P30" s="132">
        <f>N30*O30</f>
        <v>0.0918</v>
      </c>
      <c r="Q30" s="22">
        <f>L30*M30</f>
        <v>351.14</v>
      </c>
      <c r="R30" s="28">
        <f>L30*P30</f>
        <v>0.33231600000000006</v>
      </c>
      <c r="S30" s="22">
        <f>Q30</f>
        <v>351.14</v>
      </c>
      <c r="T30" s="27">
        <f>R30*33</f>
        <v>10.966428000000002</v>
      </c>
      <c r="U30" s="31">
        <f>S30+T30</f>
        <v>362.106428</v>
      </c>
      <c r="V30" s="18">
        <f>Q31</f>
        <v>282.36</v>
      </c>
      <c r="W30" s="19">
        <f>R30*21</f>
        <v>6.978636000000002</v>
      </c>
      <c r="X30" s="20">
        <f>V30+W30</f>
        <v>289.338636</v>
      </c>
      <c r="Y30" s="18">
        <f>Q32</f>
        <v>199.1</v>
      </c>
      <c r="Z30" s="19">
        <f>R30*20</f>
        <v>6.646320000000001</v>
      </c>
      <c r="AA30" s="69">
        <f>Y30+Z30</f>
        <v>205.74632</v>
      </c>
      <c r="AB30" s="87">
        <f t="shared" si="15"/>
        <v>100</v>
      </c>
      <c r="AC30" s="43">
        <f t="shared" si="15"/>
        <v>100</v>
      </c>
      <c r="AD30" s="43">
        <f t="shared" si="8"/>
        <v>100</v>
      </c>
      <c r="AE30" s="43">
        <f>T30/G30*100</f>
        <v>3.1230927835051556</v>
      </c>
      <c r="AF30" s="51">
        <f t="shared" si="10"/>
        <v>103.12309278350516</v>
      </c>
      <c r="AG30" s="43">
        <f t="shared" si="5"/>
        <v>100</v>
      </c>
      <c r="AH30" s="44">
        <f t="shared" si="11"/>
        <v>2.471538461538462</v>
      </c>
      <c r="AI30" s="51">
        <f>X30/J30*100</f>
        <v>102.47153846153847</v>
      </c>
      <c r="AJ30" s="44">
        <f t="shared" si="12"/>
        <v>100</v>
      </c>
      <c r="AK30" s="44">
        <f t="shared" si="13"/>
        <v>3.338181818181819</v>
      </c>
      <c r="AL30" s="125">
        <f t="shared" si="14"/>
        <v>103.33818181818182</v>
      </c>
    </row>
    <row r="31" spans="1:38" ht="15">
      <c r="A31" s="57"/>
      <c r="B31" s="80" t="s">
        <v>27</v>
      </c>
      <c r="C31" s="80"/>
      <c r="D31" s="83" t="s">
        <v>26</v>
      </c>
      <c r="E31" s="60">
        <v>3.62</v>
      </c>
      <c r="F31" s="29">
        <v>78</v>
      </c>
      <c r="G31" s="4">
        <f>E31*F31</f>
        <v>282.36</v>
      </c>
      <c r="H31" s="5" t="s">
        <v>30</v>
      </c>
      <c r="I31" s="5"/>
      <c r="J31" s="56"/>
      <c r="K31" s="61"/>
      <c r="L31" s="60">
        <v>3.62</v>
      </c>
      <c r="M31" s="21">
        <v>78</v>
      </c>
      <c r="N31" s="8">
        <v>0.54</v>
      </c>
      <c r="O31" s="147">
        <v>0.17</v>
      </c>
      <c r="P31" s="8"/>
      <c r="Q31" s="22">
        <f>L30*M31</f>
        <v>282.36</v>
      </c>
      <c r="R31" s="9"/>
      <c r="S31" s="5"/>
      <c r="T31" s="27"/>
      <c r="U31" s="31"/>
      <c r="V31" s="18"/>
      <c r="W31" s="11"/>
      <c r="X31" s="12"/>
      <c r="Y31" s="10"/>
      <c r="Z31" s="11"/>
      <c r="AA31" s="65"/>
      <c r="AB31" s="87">
        <f t="shared" si="15"/>
        <v>100</v>
      </c>
      <c r="AC31" s="43">
        <f t="shared" si="15"/>
        <v>100</v>
      </c>
      <c r="AD31" s="43"/>
      <c r="AE31" s="43"/>
      <c r="AF31" s="51"/>
      <c r="AG31" s="43"/>
      <c r="AH31" s="43"/>
      <c r="AI31" s="51"/>
      <c r="AJ31" s="43"/>
      <c r="AK31" s="43"/>
      <c r="AL31" s="124"/>
    </row>
    <row r="32" spans="1:38" ht="15.75" thickBot="1">
      <c r="A32" s="58"/>
      <c r="B32" s="107" t="s">
        <v>28</v>
      </c>
      <c r="C32" s="107"/>
      <c r="D32" s="108" t="s">
        <v>26</v>
      </c>
      <c r="E32" s="151">
        <v>3.62</v>
      </c>
      <c r="F32" s="7">
        <v>55</v>
      </c>
      <c r="G32" s="7">
        <f>E32*F32</f>
        <v>199.1</v>
      </c>
      <c r="H32" s="34" t="s">
        <v>30</v>
      </c>
      <c r="I32" s="109"/>
      <c r="J32" s="110"/>
      <c r="K32" s="111"/>
      <c r="L32" s="151">
        <v>3.62</v>
      </c>
      <c r="M32" s="112">
        <v>55</v>
      </c>
      <c r="N32" s="35">
        <v>0.54</v>
      </c>
      <c r="O32" s="149">
        <v>0.17</v>
      </c>
      <c r="P32" s="113"/>
      <c r="Q32" s="114">
        <f>L30*M32</f>
        <v>199.1</v>
      </c>
      <c r="R32" s="115"/>
      <c r="S32" s="116"/>
      <c r="T32" s="117"/>
      <c r="U32" s="36"/>
      <c r="V32" s="37"/>
      <c r="W32" s="38"/>
      <c r="X32" s="39"/>
      <c r="Y32" s="37"/>
      <c r="Z32" s="38"/>
      <c r="AA32" s="66"/>
      <c r="AB32" s="88">
        <f t="shared" si="15"/>
        <v>100</v>
      </c>
      <c r="AC32" s="45">
        <f t="shared" si="15"/>
        <v>100</v>
      </c>
      <c r="AD32" s="46"/>
      <c r="AE32" s="45"/>
      <c r="AF32" s="121"/>
      <c r="AG32" s="45"/>
      <c r="AH32" s="118"/>
      <c r="AI32" s="52"/>
      <c r="AJ32" s="118"/>
      <c r="AK32" s="118"/>
      <c r="AL32" s="127"/>
    </row>
    <row r="33" spans="1:38" ht="15">
      <c r="A33" s="85"/>
      <c r="B33" s="133" t="s">
        <v>60</v>
      </c>
      <c r="C33" s="133"/>
      <c r="D33" s="155" t="s">
        <v>61</v>
      </c>
      <c r="E33" s="134"/>
      <c r="F33" s="135"/>
      <c r="G33" s="135"/>
      <c r="H33" s="135"/>
      <c r="I33" s="137">
        <f>I19+I20+I21+I25+I26+I27+I30</f>
        <v>1826.0222092734998</v>
      </c>
      <c r="J33" s="137">
        <f>J19+J20+J21+J25+J26+J27+J30</f>
        <v>1356.1662092735</v>
      </c>
      <c r="K33" s="138">
        <f>K19+K20+K21+K25+K26+K27+K30</f>
        <v>1239.4832092734998</v>
      </c>
      <c r="L33" s="139"/>
      <c r="M33" s="137"/>
      <c r="N33" s="140"/>
      <c r="O33" s="141"/>
      <c r="P33" s="141"/>
      <c r="Q33" s="136"/>
      <c r="R33" s="136"/>
      <c r="S33" s="137">
        <f aca="true" t="shared" si="16" ref="S33:AA33">S19+S20+S21+S25+S26+S27+S30</f>
        <v>1940.5144913499998</v>
      </c>
      <c r="T33" s="137">
        <f t="shared" si="16"/>
        <v>37.36029487905</v>
      </c>
      <c r="U33" s="142">
        <f t="shared" si="16"/>
        <v>1977.87478622905</v>
      </c>
      <c r="V33" s="137">
        <f t="shared" si="16"/>
        <v>1470.65849135</v>
      </c>
      <c r="W33" s="143">
        <f t="shared" si="16"/>
        <v>23.774733104850004</v>
      </c>
      <c r="X33" s="142">
        <f t="shared" si="16"/>
        <v>1494.4332244548498</v>
      </c>
      <c r="Y33" s="137">
        <f t="shared" si="16"/>
        <v>1353.9754913499999</v>
      </c>
      <c r="Z33" s="143">
        <f t="shared" si="16"/>
        <v>22.642602957</v>
      </c>
      <c r="AA33" s="144">
        <f t="shared" si="16"/>
        <v>1376.6180943069999</v>
      </c>
      <c r="AB33" s="87"/>
      <c r="AC33" s="43"/>
      <c r="AD33" s="47">
        <f>S33/I33*100</f>
        <v>106.27003776268702</v>
      </c>
      <c r="AE33" s="47">
        <f>T33/I33*100</f>
        <v>2.04599345447798</v>
      </c>
      <c r="AF33" s="55">
        <f>U33/I33*100</f>
        <v>108.316031217165</v>
      </c>
      <c r="AG33" s="47">
        <f>V33/J33*100</f>
        <v>108.44234882815978</v>
      </c>
      <c r="AH33" s="48">
        <f>W33/J33*100</f>
        <v>1.753084020400874</v>
      </c>
      <c r="AI33" s="55">
        <f>X33/J33*100</f>
        <v>110.19543284856061</v>
      </c>
      <c r="AJ33" s="48">
        <f>Y33/K33*100</f>
        <v>109.23709826965768</v>
      </c>
      <c r="AK33" s="48">
        <f>Z33/K33*100</f>
        <v>1.826777707644103</v>
      </c>
      <c r="AL33" s="128">
        <f>AA33/K33*100</f>
        <v>111.06387597730179</v>
      </c>
    </row>
    <row r="34" spans="1:38" ht="13.5" thickBot="1">
      <c r="A34" s="86"/>
      <c r="B34" s="81" t="s">
        <v>50</v>
      </c>
      <c r="C34" s="81"/>
      <c r="D34" s="81" t="s">
        <v>61</v>
      </c>
      <c r="E34" s="73"/>
      <c r="F34" s="46"/>
      <c r="G34" s="46"/>
      <c r="H34" s="46"/>
      <c r="I34" s="63">
        <f>I33*1</f>
        <v>1826.0222092734998</v>
      </c>
      <c r="J34" s="63">
        <f>J33*2</f>
        <v>2712.332418547</v>
      </c>
      <c r="K34" s="64">
        <f>K33*3</f>
        <v>3718.4496278204997</v>
      </c>
      <c r="L34" s="70"/>
      <c r="M34" s="46"/>
      <c r="N34" s="46"/>
      <c r="O34" s="46"/>
      <c r="P34" s="46"/>
      <c r="Q34" s="46"/>
      <c r="R34" s="46"/>
      <c r="S34" s="45">
        <f>S33*1</f>
        <v>1940.5144913499998</v>
      </c>
      <c r="T34" s="45">
        <f>T33*1</f>
        <v>37.36029487905</v>
      </c>
      <c r="U34" s="71">
        <f>U33*1</f>
        <v>1977.87478622905</v>
      </c>
      <c r="V34" s="45">
        <f>V33*2</f>
        <v>2941.3169827</v>
      </c>
      <c r="W34" s="45">
        <f>W33*2</f>
        <v>47.54946620970001</v>
      </c>
      <c r="X34" s="71">
        <f>X33*2</f>
        <v>2988.8664489096996</v>
      </c>
      <c r="Y34" s="45">
        <f>Y33*3</f>
        <v>4061.9264740499993</v>
      </c>
      <c r="Z34" s="45">
        <f>Z33*3</f>
        <v>67.927808871</v>
      </c>
      <c r="AA34" s="72">
        <f>AA33*3</f>
        <v>4129.854282921</v>
      </c>
      <c r="AB34" s="88"/>
      <c r="AC34" s="46"/>
      <c r="AD34" s="45"/>
      <c r="AE34" s="45"/>
      <c r="AF34" s="71">
        <f>U34/I34*100</f>
        <v>108.316031217165</v>
      </c>
      <c r="AG34" s="46"/>
      <c r="AH34" s="46"/>
      <c r="AI34" s="71">
        <f>X34/J34*100</f>
        <v>110.19543284856061</v>
      </c>
      <c r="AJ34" s="46"/>
      <c r="AK34" s="46"/>
      <c r="AL34" s="72">
        <f>AA34/K34*100</f>
        <v>111.0638759773018</v>
      </c>
    </row>
    <row r="36" spans="4:9" ht="13.5" thickBot="1">
      <c r="D36" s="1"/>
      <c r="E36" s="1"/>
      <c r="F36" s="1"/>
      <c r="G36" s="1"/>
      <c r="H36" s="1"/>
      <c r="I36" s="1"/>
    </row>
    <row r="37" spans="1:38" ht="21" customHeight="1" thickBot="1">
      <c r="A37" s="234" t="s">
        <v>0</v>
      </c>
      <c r="B37" s="237" t="s">
        <v>1</v>
      </c>
      <c r="C37" s="239" t="s">
        <v>115</v>
      </c>
      <c r="D37" s="242" t="s">
        <v>2</v>
      </c>
      <c r="E37" s="244" t="s">
        <v>46</v>
      </c>
      <c r="F37" s="244"/>
      <c r="G37" s="244"/>
      <c r="H37" s="244"/>
      <c r="I37" s="244"/>
      <c r="J37" s="244"/>
      <c r="K37" s="245"/>
      <c r="L37" s="249" t="s">
        <v>94</v>
      </c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1"/>
      <c r="AB37" s="252" t="s">
        <v>33</v>
      </c>
      <c r="AC37" s="253"/>
      <c r="AD37" s="253"/>
      <c r="AE37" s="253"/>
      <c r="AF37" s="253"/>
      <c r="AG37" s="253"/>
      <c r="AH37" s="253"/>
      <c r="AI37" s="253"/>
      <c r="AJ37" s="253"/>
      <c r="AK37" s="253"/>
      <c r="AL37" s="254"/>
    </row>
    <row r="38" spans="1:38" ht="12.75" customHeight="1">
      <c r="A38" s="235"/>
      <c r="B38" s="238"/>
      <c r="C38" s="240"/>
      <c r="D38" s="243"/>
      <c r="E38" s="206" t="s">
        <v>3</v>
      </c>
      <c r="F38" s="207" t="s">
        <v>37</v>
      </c>
      <c r="G38" s="207" t="s">
        <v>38</v>
      </c>
      <c r="H38" s="208" t="s">
        <v>29</v>
      </c>
      <c r="I38" s="246" t="s">
        <v>48</v>
      </c>
      <c r="J38" s="247"/>
      <c r="K38" s="248"/>
      <c r="L38" s="230" t="s">
        <v>3</v>
      </c>
      <c r="M38" s="192" t="s">
        <v>37</v>
      </c>
      <c r="N38" s="231" t="s">
        <v>4</v>
      </c>
      <c r="O38" s="232" t="s">
        <v>39</v>
      </c>
      <c r="P38" s="192" t="s">
        <v>5</v>
      </c>
      <c r="Q38" s="193" t="s">
        <v>40</v>
      </c>
      <c r="R38" s="195" t="s">
        <v>6</v>
      </c>
      <c r="S38" s="196" t="s">
        <v>49</v>
      </c>
      <c r="T38" s="197"/>
      <c r="U38" s="197"/>
      <c r="V38" s="197"/>
      <c r="W38" s="197"/>
      <c r="X38" s="197"/>
      <c r="Y38" s="197"/>
      <c r="Z38" s="197"/>
      <c r="AA38" s="198"/>
      <c r="AB38" s="203" t="s">
        <v>41</v>
      </c>
      <c r="AC38" s="209" t="s">
        <v>42</v>
      </c>
      <c r="AD38" s="212" t="s">
        <v>54</v>
      </c>
      <c r="AE38" s="212"/>
      <c r="AF38" s="212"/>
      <c r="AG38" s="212"/>
      <c r="AH38" s="212"/>
      <c r="AI38" s="212"/>
      <c r="AJ38" s="212"/>
      <c r="AK38" s="212"/>
      <c r="AL38" s="213"/>
    </row>
    <row r="39" spans="1:38" ht="24" customHeight="1">
      <c r="A39" s="235"/>
      <c r="B39" s="238"/>
      <c r="C39" s="240"/>
      <c r="D39" s="243"/>
      <c r="E39" s="206"/>
      <c r="F39" s="207"/>
      <c r="G39" s="207"/>
      <c r="H39" s="208"/>
      <c r="I39" s="214" t="s">
        <v>43</v>
      </c>
      <c r="J39" s="216" t="s">
        <v>45</v>
      </c>
      <c r="K39" s="218" t="s">
        <v>44</v>
      </c>
      <c r="L39" s="230"/>
      <c r="M39" s="192"/>
      <c r="N39" s="231"/>
      <c r="O39" s="233"/>
      <c r="P39" s="192"/>
      <c r="Q39" s="194"/>
      <c r="R39" s="195"/>
      <c r="S39" s="220" t="s">
        <v>7</v>
      </c>
      <c r="T39" s="221"/>
      <c r="U39" s="222"/>
      <c r="V39" s="220" t="s">
        <v>8</v>
      </c>
      <c r="W39" s="221"/>
      <c r="X39" s="222"/>
      <c r="Y39" s="220" t="s">
        <v>9</v>
      </c>
      <c r="Z39" s="221"/>
      <c r="AA39" s="226"/>
      <c r="AB39" s="204"/>
      <c r="AC39" s="210"/>
      <c r="AD39" s="228" t="s">
        <v>7</v>
      </c>
      <c r="AE39" s="228"/>
      <c r="AF39" s="228"/>
      <c r="AG39" s="228" t="s">
        <v>8</v>
      </c>
      <c r="AH39" s="228"/>
      <c r="AI39" s="228"/>
      <c r="AJ39" s="228" t="s">
        <v>9</v>
      </c>
      <c r="AK39" s="228"/>
      <c r="AL39" s="229"/>
    </row>
    <row r="40" spans="1:38" ht="54.75" customHeight="1">
      <c r="A40" s="235"/>
      <c r="B40" s="238"/>
      <c r="C40" s="240"/>
      <c r="D40" s="243"/>
      <c r="E40" s="206"/>
      <c r="F40" s="207"/>
      <c r="G40" s="207"/>
      <c r="H40" s="208"/>
      <c r="I40" s="215"/>
      <c r="J40" s="217"/>
      <c r="K40" s="219"/>
      <c r="L40" s="230"/>
      <c r="M40" s="192"/>
      <c r="N40" s="231"/>
      <c r="O40" s="233"/>
      <c r="P40" s="192"/>
      <c r="Q40" s="194"/>
      <c r="R40" s="195"/>
      <c r="S40" s="223"/>
      <c r="T40" s="224"/>
      <c r="U40" s="225"/>
      <c r="V40" s="223"/>
      <c r="W40" s="224"/>
      <c r="X40" s="225"/>
      <c r="Y40" s="223"/>
      <c r="Z40" s="224"/>
      <c r="AA40" s="227"/>
      <c r="AB40" s="204"/>
      <c r="AC40" s="210"/>
      <c r="AD40" s="228"/>
      <c r="AE40" s="228"/>
      <c r="AF40" s="228"/>
      <c r="AG40" s="228"/>
      <c r="AH40" s="228"/>
      <c r="AI40" s="228"/>
      <c r="AJ40" s="228"/>
      <c r="AK40" s="228"/>
      <c r="AL40" s="229"/>
    </row>
    <row r="41" spans="1:38" ht="58.5" customHeight="1" thickBot="1">
      <c r="A41" s="235"/>
      <c r="B41" s="238"/>
      <c r="C41" s="241"/>
      <c r="D41" s="243"/>
      <c r="E41" s="206"/>
      <c r="F41" s="207"/>
      <c r="G41" s="207"/>
      <c r="H41" s="208"/>
      <c r="I41" s="91" t="s">
        <v>30</v>
      </c>
      <c r="J41" s="92" t="s">
        <v>30</v>
      </c>
      <c r="K41" s="93" t="s">
        <v>30</v>
      </c>
      <c r="L41" s="230"/>
      <c r="M41" s="192"/>
      <c r="N41" s="231"/>
      <c r="O41" s="233"/>
      <c r="P41" s="192"/>
      <c r="Q41" s="194"/>
      <c r="R41" s="195"/>
      <c r="S41" s="94" t="s">
        <v>32</v>
      </c>
      <c r="T41" s="95" t="s">
        <v>10</v>
      </c>
      <c r="U41" s="96" t="s">
        <v>11</v>
      </c>
      <c r="V41" s="94" t="s">
        <v>32</v>
      </c>
      <c r="W41" s="95" t="s">
        <v>10</v>
      </c>
      <c r="X41" s="96" t="s">
        <v>11</v>
      </c>
      <c r="Y41" s="94" t="s">
        <v>32</v>
      </c>
      <c r="Z41" s="95" t="s">
        <v>10</v>
      </c>
      <c r="AA41" s="97" t="s">
        <v>11</v>
      </c>
      <c r="AB41" s="205"/>
      <c r="AC41" s="211"/>
      <c r="AD41" s="129" t="s">
        <v>35</v>
      </c>
      <c r="AE41" s="129" t="s">
        <v>10</v>
      </c>
      <c r="AF41" s="119" t="s">
        <v>11</v>
      </c>
      <c r="AG41" s="129" t="s">
        <v>35</v>
      </c>
      <c r="AH41" s="129" t="s">
        <v>10</v>
      </c>
      <c r="AI41" s="119" t="s">
        <v>11</v>
      </c>
      <c r="AJ41" s="129" t="s">
        <v>35</v>
      </c>
      <c r="AK41" s="129" t="s">
        <v>10</v>
      </c>
      <c r="AL41" s="122" t="s">
        <v>11</v>
      </c>
    </row>
    <row r="42" spans="1:38" ht="13.5" thickBot="1">
      <c r="A42" s="236"/>
      <c r="B42" s="98" t="s">
        <v>12</v>
      </c>
      <c r="C42" s="98" t="s">
        <v>51</v>
      </c>
      <c r="D42" s="99">
        <v>1</v>
      </c>
      <c r="E42" s="100">
        <v>2</v>
      </c>
      <c r="F42" s="101">
        <v>3</v>
      </c>
      <c r="G42" s="101">
        <v>4</v>
      </c>
      <c r="H42" s="101">
        <v>5</v>
      </c>
      <c r="I42" s="101">
        <v>6</v>
      </c>
      <c r="J42" s="101">
        <v>7</v>
      </c>
      <c r="K42" s="102">
        <v>8</v>
      </c>
      <c r="L42" s="103">
        <v>9</v>
      </c>
      <c r="M42" s="101">
        <v>10</v>
      </c>
      <c r="N42" s="101">
        <v>11</v>
      </c>
      <c r="O42" s="101">
        <v>12</v>
      </c>
      <c r="P42" s="101">
        <v>13</v>
      </c>
      <c r="Q42" s="101">
        <v>14</v>
      </c>
      <c r="R42" s="101">
        <v>15</v>
      </c>
      <c r="S42" s="101">
        <v>16</v>
      </c>
      <c r="T42" s="101">
        <v>17</v>
      </c>
      <c r="U42" s="101">
        <v>18</v>
      </c>
      <c r="V42" s="101">
        <v>19</v>
      </c>
      <c r="W42" s="101">
        <v>20</v>
      </c>
      <c r="X42" s="101">
        <v>21</v>
      </c>
      <c r="Y42" s="101">
        <v>22</v>
      </c>
      <c r="Z42" s="101">
        <v>23</v>
      </c>
      <c r="AA42" s="102">
        <v>24</v>
      </c>
      <c r="AB42" s="103">
        <v>25</v>
      </c>
      <c r="AC42" s="101">
        <v>26</v>
      </c>
      <c r="AD42" s="101">
        <v>27</v>
      </c>
      <c r="AE42" s="101">
        <v>28</v>
      </c>
      <c r="AF42" s="120">
        <v>29</v>
      </c>
      <c r="AG42" s="101">
        <v>30</v>
      </c>
      <c r="AH42" s="101">
        <v>31</v>
      </c>
      <c r="AI42" s="120">
        <v>32</v>
      </c>
      <c r="AJ42" s="101">
        <v>33</v>
      </c>
      <c r="AK42" s="101">
        <v>34</v>
      </c>
      <c r="AL42" s="123">
        <v>35</v>
      </c>
    </row>
    <row r="43" spans="1:38" ht="15">
      <c r="A43" s="59">
        <v>1</v>
      </c>
      <c r="B43" s="75" t="s">
        <v>17</v>
      </c>
      <c r="C43" s="75" t="s">
        <v>116</v>
      </c>
      <c r="D43" s="82" t="s">
        <v>15</v>
      </c>
      <c r="E43" s="150">
        <v>23.19</v>
      </c>
      <c r="F43" s="4">
        <v>3.079</v>
      </c>
      <c r="G43" s="13">
        <f>E43*F43</f>
        <v>71.40201</v>
      </c>
      <c r="H43" s="32" t="s">
        <v>31</v>
      </c>
      <c r="I43" s="32">
        <f>G43*1</f>
        <v>71.40201</v>
      </c>
      <c r="J43" s="106">
        <f>G43*1</f>
        <v>71.40201</v>
      </c>
      <c r="K43" s="62">
        <f>G43*1</f>
        <v>71.40201</v>
      </c>
      <c r="L43" s="145">
        <v>24.33</v>
      </c>
      <c r="M43" s="14">
        <v>3.25</v>
      </c>
      <c r="N43" s="14">
        <v>0.03</v>
      </c>
      <c r="O43" s="147">
        <v>0.17</v>
      </c>
      <c r="P43" s="130">
        <f>N43*O43</f>
        <v>0.0051</v>
      </c>
      <c r="Q43" s="15">
        <f>L43*M43</f>
        <v>79.07249999999999</v>
      </c>
      <c r="R43" s="16">
        <f>L43*P43</f>
        <v>0.124083</v>
      </c>
      <c r="S43" s="15">
        <f>Q43</f>
        <v>79.07249999999999</v>
      </c>
      <c r="T43" s="17">
        <f>R43*33</f>
        <v>4.094739</v>
      </c>
      <c r="U43" s="33">
        <f>S43+T43</f>
        <v>83.167239</v>
      </c>
      <c r="V43" s="40">
        <f>Q43</f>
        <v>79.07249999999999</v>
      </c>
      <c r="W43" s="41">
        <f>R43*21</f>
        <v>2.605743</v>
      </c>
      <c r="X43" s="42">
        <f>V43+W43</f>
        <v>81.678243</v>
      </c>
      <c r="Y43" s="40">
        <f>Q43</f>
        <v>79.07249999999999</v>
      </c>
      <c r="Z43" s="41">
        <f>R43*20</f>
        <v>2.4816599999999998</v>
      </c>
      <c r="AA43" s="67">
        <f>Y43+Z43</f>
        <v>81.55416</v>
      </c>
      <c r="AB43" s="89">
        <f aca="true" t="shared" si="17" ref="AB43:AC45">L43/E43*100</f>
        <v>104.91591203104784</v>
      </c>
      <c r="AC43" s="44">
        <f t="shared" si="17"/>
        <v>105.5537512179279</v>
      </c>
      <c r="AD43" s="44">
        <f>S43/I43*100</f>
        <v>110.74268077327234</v>
      </c>
      <c r="AE43" s="44">
        <f>T43/I43*100</f>
        <v>5.734767130505149</v>
      </c>
      <c r="AF43" s="53">
        <f aca="true" t="shared" si="18" ref="AF43:AG45">U43/I43*100</f>
        <v>116.47744790377747</v>
      </c>
      <c r="AG43" s="44">
        <f t="shared" si="18"/>
        <v>110.74268077327234</v>
      </c>
      <c r="AH43" s="44">
        <f aca="true" t="shared" si="19" ref="AH43:AI45">W43/J43*100</f>
        <v>3.6493972648669133</v>
      </c>
      <c r="AI43" s="53">
        <f t="shared" si="19"/>
        <v>114.39207803813925</v>
      </c>
      <c r="AJ43" s="44">
        <f>Y43/K43*100</f>
        <v>110.74268077327234</v>
      </c>
      <c r="AK43" s="44">
        <f>Z43/K43*100</f>
        <v>3.4756164427303933</v>
      </c>
      <c r="AL43" s="125">
        <f>AA43/K43*100</f>
        <v>114.21829721600274</v>
      </c>
    </row>
    <row r="44" spans="1:38" ht="15">
      <c r="A44" s="57">
        <v>2</v>
      </c>
      <c r="B44" s="74" t="s">
        <v>18</v>
      </c>
      <c r="C44" s="75" t="s">
        <v>116</v>
      </c>
      <c r="D44" s="83" t="s">
        <v>15</v>
      </c>
      <c r="E44" s="150">
        <v>13.7</v>
      </c>
      <c r="F44" s="4">
        <v>3.079</v>
      </c>
      <c r="G44" s="4">
        <f>E44*F44</f>
        <v>42.1823</v>
      </c>
      <c r="H44" s="5" t="s">
        <v>31</v>
      </c>
      <c r="I44" s="5">
        <f>G44*1</f>
        <v>42.1823</v>
      </c>
      <c r="J44" s="105">
        <f>G44*1</f>
        <v>42.1823</v>
      </c>
      <c r="K44" s="61">
        <f>G44*1</f>
        <v>42.1823</v>
      </c>
      <c r="L44" s="145">
        <v>14.37</v>
      </c>
      <c r="M44" s="21">
        <v>3.25</v>
      </c>
      <c r="N44" s="8" t="s">
        <v>16</v>
      </c>
      <c r="O44" s="8" t="s">
        <v>16</v>
      </c>
      <c r="P44" s="130"/>
      <c r="Q44" s="22">
        <f>L44*M44</f>
        <v>46.7025</v>
      </c>
      <c r="R44" s="16">
        <f>L44*P44</f>
        <v>0</v>
      </c>
      <c r="S44" s="15">
        <f>Q44</f>
        <v>46.7025</v>
      </c>
      <c r="T44" s="17">
        <f>R44*33</f>
        <v>0</v>
      </c>
      <c r="U44" s="31">
        <f>S44+T44</f>
        <v>46.7025</v>
      </c>
      <c r="V44" s="18">
        <f>Q44</f>
        <v>46.7025</v>
      </c>
      <c r="W44" s="19">
        <f>R44*21</f>
        <v>0</v>
      </c>
      <c r="X44" s="20">
        <f>V44+W44</f>
        <v>46.7025</v>
      </c>
      <c r="Y44" s="18">
        <f>Q44</f>
        <v>46.7025</v>
      </c>
      <c r="Z44" s="19">
        <f>R44*20</f>
        <v>0</v>
      </c>
      <c r="AA44" s="69">
        <f>Y44+Z44</f>
        <v>46.7025</v>
      </c>
      <c r="AB44" s="87">
        <f t="shared" si="17"/>
        <v>104.89051094890512</v>
      </c>
      <c r="AC44" s="43">
        <f t="shared" si="17"/>
        <v>105.5537512179279</v>
      </c>
      <c r="AD44" s="43">
        <f>S44/I44*100</f>
        <v>110.71586897822073</v>
      </c>
      <c r="AE44" s="43">
        <f>T44/I44*100</f>
        <v>0</v>
      </c>
      <c r="AF44" s="51">
        <f t="shared" si="18"/>
        <v>110.71586897822073</v>
      </c>
      <c r="AG44" s="43">
        <f t="shared" si="18"/>
        <v>110.71586897822073</v>
      </c>
      <c r="AH44" s="44">
        <f t="shared" si="19"/>
        <v>0</v>
      </c>
      <c r="AI44" s="51">
        <f t="shared" si="19"/>
        <v>110.71586897822073</v>
      </c>
      <c r="AJ44" s="44">
        <f>Y44/K44*100</f>
        <v>110.71586897822073</v>
      </c>
      <c r="AK44" s="44">
        <f>Z44/K44*100</f>
        <v>0</v>
      </c>
      <c r="AL44" s="125">
        <f>AA44/K44*100</f>
        <v>110.71586897822073</v>
      </c>
    </row>
    <row r="45" spans="1:38" ht="45">
      <c r="A45" s="57">
        <v>3</v>
      </c>
      <c r="B45" s="154" t="s">
        <v>55</v>
      </c>
      <c r="C45" s="76" t="s">
        <v>117</v>
      </c>
      <c r="D45" s="83" t="s">
        <v>15</v>
      </c>
      <c r="E45" s="158">
        <f>E46*E48+E47</f>
        <v>118.59595350000001</v>
      </c>
      <c r="F45" s="4">
        <v>1.521</v>
      </c>
      <c r="G45" s="4">
        <f>E45*F45</f>
        <v>180.3844452735</v>
      </c>
      <c r="H45" s="5" t="s">
        <v>30</v>
      </c>
      <c r="I45" s="5">
        <f>G45*1</f>
        <v>180.3844452735</v>
      </c>
      <c r="J45" s="105">
        <f>G45*1</f>
        <v>180.3844452735</v>
      </c>
      <c r="K45" s="61">
        <f>G45*1</f>
        <v>180.3844452735</v>
      </c>
      <c r="L45" s="148">
        <f>L46*L48+L47</f>
        <v>139.85664179999998</v>
      </c>
      <c r="M45" s="21">
        <v>2.1</v>
      </c>
      <c r="N45" s="21">
        <v>0.03</v>
      </c>
      <c r="O45" s="147">
        <v>0.17</v>
      </c>
      <c r="P45" s="130">
        <f>N45*O45</f>
        <v>0.0051</v>
      </c>
      <c r="Q45" s="22">
        <f>L45*M45</f>
        <v>293.69894777999997</v>
      </c>
      <c r="R45" s="16">
        <f>L45*P45</f>
        <v>0.71326887318</v>
      </c>
      <c r="S45" s="15">
        <f>Q45</f>
        <v>293.69894777999997</v>
      </c>
      <c r="T45" s="17">
        <f>R45*33</f>
        <v>23.53787281494</v>
      </c>
      <c r="U45" s="31">
        <f>S45+T45</f>
        <v>317.23682059493996</v>
      </c>
      <c r="V45" s="18">
        <f>Q45</f>
        <v>293.69894777999997</v>
      </c>
      <c r="W45" s="19">
        <f>R45*21</f>
        <v>14.978646336779999</v>
      </c>
      <c r="X45" s="20">
        <f>V45+W45</f>
        <v>308.67759411677997</v>
      </c>
      <c r="Y45" s="18">
        <f>Q45</f>
        <v>293.69894777999997</v>
      </c>
      <c r="Z45" s="19">
        <f>R45*20</f>
        <v>14.2653774636</v>
      </c>
      <c r="AA45" s="69">
        <f>Y45+Z45</f>
        <v>307.96432524359994</v>
      </c>
      <c r="AB45" s="87">
        <f t="shared" si="17"/>
        <v>117.92699301498509</v>
      </c>
      <c r="AC45" s="43">
        <f t="shared" si="17"/>
        <v>138.06706114398423</v>
      </c>
      <c r="AD45" s="43">
        <f>S45/I45*100</f>
        <v>162.81833355126147</v>
      </c>
      <c r="AE45" s="43">
        <f>T45/I45*100</f>
        <v>13.048726446036813</v>
      </c>
      <c r="AF45" s="51">
        <f t="shared" si="18"/>
        <v>175.86705999729827</v>
      </c>
      <c r="AG45" s="43">
        <f t="shared" si="18"/>
        <v>162.81833355126147</v>
      </c>
      <c r="AH45" s="44">
        <f t="shared" si="19"/>
        <v>8.303735011114336</v>
      </c>
      <c r="AI45" s="51">
        <f t="shared" si="19"/>
        <v>171.12206856237583</v>
      </c>
      <c r="AJ45" s="44">
        <f>Y45/K45*100</f>
        <v>162.81833355126147</v>
      </c>
      <c r="AK45" s="44">
        <f>Z45/K45*100</f>
        <v>7.90831905820413</v>
      </c>
      <c r="AL45" s="125">
        <f>AA45/K45*100</f>
        <v>170.7266526094656</v>
      </c>
    </row>
    <row r="46" spans="1:38" ht="15">
      <c r="A46" s="57"/>
      <c r="B46" s="156" t="s">
        <v>57</v>
      </c>
      <c r="C46" s="76"/>
      <c r="D46" s="83" t="s">
        <v>21</v>
      </c>
      <c r="E46" s="160">
        <v>1671.15</v>
      </c>
      <c r="F46" s="4"/>
      <c r="G46" s="4"/>
      <c r="H46" s="5"/>
      <c r="I46" s="5"/>
      <c r="J46" s="105"/>
      <c r="K46" s="61"/>
      <c r="L46" s="160">
        <v>1748.02</v>
      </c>
      <c r="M46" s="21"/>
      <c r="N46" s="21"/>
      <c r="O46" s="147"/>
      <c r="P46" s="130"/>
      <c r="Q46" s="22"/>
      <c r="R46" s="16"/>
      <c r="S46" s="15"/>
      <c r="T46" s="17"/>
      <c r="U46" s="31"/>
      <c r="V46" s="18"/>
      <c r="W46" s="19"/>
      <c r="X46" s="20"/>
      <c r="Y46" s="18"/>
      <c r="Z46" s="19"/>
      <c r="AA46" s="69"/>
      <c r="AB46" s="87"/>
      <c r="AC46" s="43"/>
      <c r="AD46" s="43"/>
      <c r="AE46" s="43"/>
      <c r="AF46" s="51"/>
      <c r="AG46" s="43"/>
      <c r="AH46" s="44"/>
      <c r="AI46" s="51"/>
      <c r="AJ46" s="44"/>
      <c r="AK46" s="44"/>
      <c r="AL46" s="125"/>
    </row>
    <row r="47" spans="1:38" ht="15">
      <c r="A47" s="57"/>
      <c r="B47" s="156" t="s">
        <v>58</v>
      </c>
      <c r="C47" s="76"/>
      <c r="D47" s="83" t="s">
        <v>15</v>
      </c>
      <c r="E47" s="160">
        <v>23.19</v>
      </c>
      <c r="F47" s="4"/>
      <c r="G47" s="4"/>
      <c r="H47" s="5"/>
      <c r="I47" s="5"/>
      <c r="J47" s="105"/>
      <c r="K47" s="61"/>
      <c r="L47" s="160">
        <v>24.33</v>
      </c>
      <c r="M47" s="21"/>
      <c r="N47" s="21"/>
      <c r="O47" s="147"/>
      <c r="P47" s="130"/>
      <c r="Q47" s="22"/>
      <c r="R47" s="16"/>
      <c r="S47" s="15"/>
      <c r="T47" s="17"/>
      <c r="U47" s="31"/>
      <c r="V47" s="18"/>
      <c r="W47" s="19"/>
      <c r="X47" s="20"/>
      <c r="Y47" s="18"/>
      <c r="Z47" s="19"/>
      <c r="AA47" s="69"/>
      <c r="AB47" s="87"/>
      <c r="AC47" s="43"/>
      <c r="AD47" s="43"/>
      <c r="AE47" s="43"/>
      <c r="AF47" s="51"/>
      <c r="AG47" s="43"/>
      <c r="AH47" s="44"/>
      <c r="AI47" s="51"/>
      <c r="AJ47" s="44"/>
      <c r="AK47" s="44"/>
      <c r="AL47" s="125"/>
    </row>
    <row r="48" spans="1:38" ht="25.5">
      <c r="A48" s="57"/>
      <c r="B48" s="157" t="s">
        <v>56</v>
      </c>
      <c r="C48" s="76"/>
      <c r="D48" s="83" t="s">
        <v>59</v>
      </c>
      <c r="E48" s="171">
        <v>0.05709</v>
      </c>
      <c r="F48" s="4"/>
      <c r="G48" s="4"/>
      <c r="H48" s="5"/>
      <c r="I48" s="5"/>
      <c r="J48" s="105"/>
      <c r="K48" s="61"/>
      <c r="L48" s="171">
        <v>0.06609</v>
      </c>
      <c r="M48" s="21"/>
      <c r="N48" s="21"/>
      <c r="O48" s="147"/>
      <c r="P48" s="130"/>
      <c r="Q48" s="22"/>
      <c r="R48" s="16"/>
      <c r="S48" s="15"/>
      <c r="T48" s="17"/>
      <c r="U48" s="31"/>
      <c r="V48" s="18"/>
      <c r="W48" s="19"/>
      <c r="X48" s="20"/>
      <c r="Y48" s="18"/>
      <c r="Z48" s="19"/>
      <c r="AA48" s="69"/>
      <c r="AB48" s="87"/>
      <c r="AC48" s="43"/>
      <c r="AD48" s="43"/>
      <c r="AE48" s="43"/>
      <c r="AF48" s="51"/>
      <c r="AG48" s="43"/>
      <c r="AH48" s="44"/>
      <c r="AI48" s="51"/>
      <c r="AJ48" s="44"/>
      <c r="AK48" s="44"/>
      <c r="AL48" s="125"/>
    </row>
    <row r="49" spans="1:38" ht="15">
      <c r="A49" s="57">
        <v>4</v>
      </c>
      <c r="B49" s="74" t="s">
        <v>19</v>
      </c>
      <c r="C49" s="75" t="s">
        <v>116</v>
      </c>
      <c r="D49" s="83" t="s">
        <v>15</v>
      </c>
      <c r="E49" s="150">
        <v>13.7</v>
      </c>
      <c r="F49" s="4">
        <v>1.521</v>
      </c>
      <c r="G49" s="4">
        <f>E49*F49</f>
        <v>20.837699999999998</v>
      </c>
      <c r="H49" s="5" t="s">
        <v>30</v>
      </c>
      <c r="I49" s="5">
        <f>G49*1</f>
        <v>20.837699999999998</v>
      </c>
      <c r="J49" s="105">
        <f>G49*1</f>
        <v>20.837699999999998</v>
      </c>
      <c r="K49" s="61">
        <f>G49*1</f>
        <v>20.837699999999998</v>
      </c>
      <c r="L49" s="145">
        <v>14.37</v>
      </c>
      <c r="M49" s="21">
        <v>2.1</v>
      </c>
      <c r="N49" s="8" t="s">
        <v>16</v>
      </c>
      <c r="O49" s="8" t="s">
        <v>16</v>
      </c>
      <c r="P49" s="130"/>
      <c r="Q49" s="22">
        <f>L49*M49</f>
        <v>30.177</v>
      </c>
      <c r="R49" s="16">
        <f>L49*P49</f>
        <v>0</v>
      </c>
      <c r="S49" s="15">
        <f>Q49</f>
        <v>30.177</v>
      </c>
      <c r="T49" s="17">
        <f>R49*33</f>
        <v>0</v>
      </c>
      <c r="U49" s="31">
        <f>S49+T49</f>
        <v>30.177</v>
      </c>
      <c r="V49" s="18">
        <f>Q49</f>
        <v>30.177</v>
      </c>
      <c r="W49" s="19">
        <f>R49*21</f>
        <v>0</v>
      </c>
      <c r="X49" s="20">
        <f>V49+W49</f>
        <v>30.177</v>
      </c>
      <c r="Y49" s="18">
        <f>Q49</f>
        <v>30.177</v>
      </c>
      <c r="Z49" s="19">
        <f>R49*20</f>
        <v>0</v>
      </c>
      <c r="AA49" s="69">
        <f>Y49+Z49</f>
        <v>30.177</v>
      </c>
      <c r="AB49" s="87">
        <f>L49/E49*100</f>
        <v>104.89051094890512</v>
      </c>
      <c r="AC49" s="43">
        <f>M49/F49*100</f>
        <v>138.06706114398423</v>
      </c>
      <c r="AD49" s="43">
        <f aca="true" t="shared" si="20" ref="AD49:AD54">S49/I49*100</f>
        <v>144.8192458860623</v>
      </c>
      <c r="AE49" s="43">
        <f>T49/I49*100</f>
        <v>0</v>
      </c>
      <c r="AF49" s="51">
        <f aca="true" t="shared" si="21" ref="AF49:AG54">U49/I49*100</f>
        <v>144.8192458860623</v>
      </c>
      <c r="AG49" s="43">
        <f t="shared" si="21"/>
        <v>144.8192458860623</v>
      </c>
      <c r="AH49" s="44">
        <f aca="true" t="shared" si="22" ref="AH49:AI54">W49/J49*100</f>
        <v>0</v>
      </c>
      <c r="AI49" s="51">
        <f t="shared" si="22"/>
        <v>144.8192458860623</v>
      </c>
      <c r="AJ49" s="44">
        <f aca="true" t="shared" si="23" ref="AJ49:AJ54">Y49/K49*100</f>
        <v>144.8192458860623</v>
      </c>
      <c r="AK49" s="44">
        <f aca="true" t="shared" si="24" ref="AK49:AK54">Z49/K49*100</f>
        <v>0</v>
      </c>
      <c r="AL49" s="125">
        <f aca="true" t="shared" si="25" ref="AL49:AL54">AA49/K49*100</f>
        <v>144.8192458860623</v>
      </c>
    </row>
    <row r="50" spans="1:38" ht="15.75">
      <c r="A50" s="57">
        <v>5</v>
      </c>
      <c r="B50" s="77" t="s">
        <v>20</v>
      </c>
      <c r="C50" s="76" t="s">
        <v>117</v>
      </c>
      <c r="D50" s="83" t="s">
        <v>21</v>
      </c>
      <c r="E50" s="150">
        <v>1671.15</v>
      </c>
      <c r="F50" s="4">
        <v>0.02</v>
      </c>
      <c r="G50" s="4">
        <f>E50*F50</f>
        <v>33.423</v>
      </c>
      <c r="H50" s="6" t="s">
        <v>14</v>
      </c>
      <c r="I50" s="5">
        <f>G50*33</f>
        <v>1102.959</v>
      </c>
      <c r="J50" s="105">
        <f>G50*21</f>
        <v>701.883</v>
      </c>
      <c r="K50" s="61">
        <f>G50*20</f>
        <v>668.46</v>
      </c>
      <c r="L50" s="146">
        <v>1748.02</v>
      </c>
      <c r="M50" s="21">
        <f>F50</f>
        <v>0.02</v>
      </c>
      <c r="N50" s="8" t="s">
        <v>16</v>
      </c>
      <c r="O50" s="8" t="s">
        <v>16</v>
      </c>
      <c r="P50" s="130"/>
      <c r="Q50" s="22">
        <f>L50*M50</f>
        <v>34.9604</v>
      </c>
      <c r="R50" s="16">
        <f>L50*P50</f>
        <v>0</v>
      </c>
      <c r="S50" s="22">
        <f>Q50*33</f>
        <v>1153.6932</v>
      </c>
      <c r="T50" s="17">
        <f>R50*33</f>
        <v>0</v>
      </c>
      <c r="U50" s="31">
        <f>S50+T50</f>
        <v>1153.6932</v>
      </c>
      <c r="V50" s="18">
        <f>Q50*21</f>
        <v>734.1684</v>
      </c>
      <c r="W50" s="19">
        <f>R50*21</f>
        <v>0</v>
      </c>
      <c r="X50" s="20">
        <f>V50+W50</f>
        <v>734.1684</v>
      </c>
      <c r="Y50" s="18">
        <f>Q50*20</f>
        <v>699.208</v>
      </c>
      <c r="Z50" s="19">
        <f>R50*20</f>
        <v>0</v>
      </c>
      <c r="AA50" s="69">
        <f>Y50+Z50</f>
        <v>699.208</v>
      </c>
      <c r="AB50" s="87">
        <f>L50/E50*100</f>
        <v>104.59982646680427</v>
      </c>
      <c r="AC50" s="43">
        <f>M50/F50*100</f>
        <v>100</v>
      </c>
      <c r="AD50" s="43">
        <f t="shared" si="20"/>
        <v>104.59982646680427</v>
      </c>
      <c r="AE50" s="43">
        <f>T50/I50*100</f>
        <v>0</v>
      </c>
      <c r="AF50" s="51">
        <f t="shared" si="21"/>
        <v>104.59982646680427</v>
      </c>
      <c r="AG50" s="43">
        <f t="shared" si="21"/>
        <v>104.5998264668043</v>
      </c>
      <c r="AH50" s="44">
        <f t="shared" si="22"/>
        <v>0</v>
      </c>
      <c r="AI50" s="51">
        <f>X50/J50*100</f>
        <v>104.5998264668043</v>
      </c>
      <c r="AJ50" s="44">
        <f t="shared" si="23"/>
        <v>104.59982646680427</v>
      </c>
      <c r="AK50" s="44">
        <f t="shared" si="24"/>
        <v>0</v>
      </c>
      <c r="AL50" s="125">
        <f t="shared" si="25"/>
        <v>104.59982646680427</v>
      </c>
    </row>
    <row r="51" spans="1:38" ht="45">
      <c r="A51" s="57">
        <v>6</v>
      </c>
      <c r="B51" s="74" t="s">
        <v>22</v>
      </c>
      <c r="C51" s="78" t="s">
        <v>119</v>
      </c>
      <c r="D51" s="83"/>
      <c r="E51" s="150">
        <f>L51</f>
        <v>0</v>
      </c>
      <c r="F51" s="4"/>
      <c r="G51" s="4"/>
      <c r="H51" s="5" t="s">
        <v>30</v>
      </c>
      <c r="I51" s="22">
        <f>I52+I53</f>
        <v>57.116754</v>
      </c>
      <c r="J51" s="105">
        <f>J52+J53</f>
        <v>57.116754</v>
      </c>
      <c r="K51" s="104">
        <f>K52+K53</f>
        <v>57.116754</v>
      </c>
      <c r="L51" s="68"/>
      <c r="M51" s="21"/>
      <c r="N51" s="21"/>
      <c r="O51" s="23"/>
      <c r="P51" s="130"/>
      <c r="Q51" s="22"/>
      <c r="R51" s="16"/>
      <c r="S51" s="24">
        <f>S52+S53</f>
        <v>59.51597</v>
      </c>
      <c r="T51" s="25"/>
      <c r="U51" s="31">
        <f>S51</f>
        <v>59.51597</v>
      </c>
      <c r="V51" s="26">
        <f>V52+V53</f>
        <v>59.51597</v>
      </c>
      <c r="W51" s="19"/>
      <c r="X51" s="20">
        <f>V51</f>
        <v>59.51597</v>
      </c>
      <c r="Y51" s="18">
        <f>Y52+Y53</f>
        <v>59.51597</v>
      </c>
      <c r="Z51" s="11"/>
      <c r="AA51" s="69">
        <f>Y51</f>
        <v>59.51597</v>
      </c>
      <c r="AB51" s="87"/>
      <c r="AC51" s="43"/>
      <c r="AD51" s="43">
        <f t="shared" si="20"/>
        <v>104.20054683079505</v>
      </c>
      <c r="AE51" s="43">
        <f>T51/I51*100</f>
        <v>0</v>
      </c>
      <c r="AF51" s="51">
        <f t="shared" si="21"/>
        <v>104.20054683079505</v>
      </c>
      <c r="AG51" s="43">
        <f t="shared" si="21"/>
        <v>104.20054683079505</v>
      </c>
      <c r="AH51" s="44">
        <f t="shared" si="22"/>
        <v>0</v>
      </c>
      <c r="AI51" s="51">
        <f t="shared" si="22"/>
        <v>104.20054683079505</v>
      </c>
      <c r="AJ51" s="44">
        <f t="shared" si="23"/>
        <v>104.20054683079505</v>
      </c>
      <c r="AK51" s="44">
        <f t="shared" si="24"/>
        <v>0</v>
      </c>
      <c r="AL51" s="125">
        <f t="shared" si="25"/>
        <v>104.20054683079505</v>
      </c>
    </row>
    <row r="52" spans="1:38" ht="30">
      <c r="A52" s="57"/>
      <c r="B52" s="78" t="s">
        <v>23</v>
      </c>
      <c r="C52" s="78"/>
      <c r="D52" s="84" t="s">
        <v>24</v>
      </c>
      <c r="E52" s="159">
        <v>5.05458</v>
      </c>
      <c r="F52" s="4">
        <v>11.3</v>
      </c>
      <c r="G52" s="4">
        <f>E52*F52</f>
        <v>57.116754</v>
      </c>
      <c r="H52" s="5" t="s">
        <v>30</v>
      </c>
      <c r="I52" s="22">
        <f>G52*1</f>
        <v>57.116754</v>
      </c>
      <c r="J52" s="105">
        <f>G52*1</f>
        <v>57.116754</v>
      </c>
      <c r="K52" s="104">
        <f>G52*1</f>
        <v>57.116754</v>
      </c>
      <c r="L52" s="159">
        <v>5.2669</v>
      </c>
      <c r="M52" s="21">
        <v>11.3</v>
      </c>
      <c r="N52" s="8" t="s">
        <v>16</v>
      </c>
      <c r="O52" s="8" t="s">
        <v>16</v>
      </c>
      <c r="P52" s="131" t="s">
        <v>16</v>
      </c>
      <c r="Q52" s="22">
        <f>L52*M52</f>
        <v>59.51597</v>
      </c>
      <c r="R52" s="9" t="s">
        <v>16</v>
      </c>
      <c r="S52" s="22">
        <f>Q52</f>
        <v>59.51597</v>
      </c>
      <c r="T52" s="27"/>
      <c r="U52" s="31">
        <f>S52</f>
        <v>59.51597</v>
      </c>
      <c r="V52" s="18">
        <f>Q52</f>
        <v>59.51597</v>
      </c>
      <c r="W52" s="11"/>
      <c r="X52" s="20">
        <f>V52</f>
        <v>59.51597</v>
      </c>
      <c r="Y52" s="18">
        <f>Q52</f>
        <v>59.51597</v>
      </c>
      <c r="Z52" s="11"/>
      <c r="AA52" s="69">
        <f>Y52</f>
        <v>59.51597</v>
      </c>
      <c r="AB52" s="87">
        <f aca="true" t="shared" si="26" ref="AB52:AC56">L52/E52*100</f>
        <v>104.20054683079505</v>
      </c>
      <c r="AC52" s="43">
        <f t="shared" si="26"/>
        <v>100</v>
      </c>
      <c r="AD52" s="43">
        <f t="shared" si="20"/>
        <v>104.20054683079505</v>
      </c>
      <c r="AE52" s="43">
        <f>T52/I52*100</f>
        <v>0</v>
      </c>
      <c r="AF52" s="51">
        <f t="shared" si="21"/>
        <v>104.20054683079505</v>
      </c>
      <c r="AG52" s="43">
        <f t="shared" si="21"/>
        <v>104.20054683079505</v>
      </c>
      <c r="AH52" s="44">
        <f t="shared" si="22"/>
        <v>0</v>
      </c>
      <c r="AI52" s="51">
        <f t="shared" si="22"/>
        <v>104.20054683079505</v>
      </c>
      <c r="AJ52" s="44">
        <f t="shared" si="23"/>
        <v>104.20054683079505</v>
      </c>
      <c r="AK52" s="44">
        <f t="shared" si="24"/>
        <v>0</v>
      </c>
      <c r="AL52" s="125">
        <f t="shared" si="25"/>
        <v>104.20054683079505</v>
      </c>
    </row>
    <row r="53" spans="1:38" ht="15">
      <c r="A53" s="57"/>
      <c r="B53" s="79" t="s">
        <v>34</v>
      </c>
      <c r="C53" s="79"/>
      <c r="D53" s="83" t="s">
        <v>25</v>
      </c>
      <c r="E53" s="60"/>
      <c r="F53" s="4"/>
      <c r="G53" s="4">
        <f>E53*F53</f>
        <v>0</v>
      </c>
      <c r="H53" s="5" t="s">
        <v>13</v>
      </c>
      <c r="I53" s="5">
        <f>G53*33</f>
        <v>0</v>
      </c>
      <c r="J53" s="30">
        <f>G53*21</f>
        <v>0</v>
      </c>
      <c r="K53" s="61">
        <f>G53*20</f>
        <v>0</v>
      </c>
      <c r="L53" s="68"/>
      <c r="M53" s="21"/>
      <c r="N53" s="8" t="s">
        <v>16</v>
      </c>
      <c r="O53" s="8" t="s">
        <v>16</v>
      </c>
      <c r="P53" s="131" t="s">
        <v>16</v>
      </c>
      <c r="Q53" s="22">
        <f>L53*M53</f>
        <v>0</v>
      </c>
      <c r="R53" s="9" t="s">
        <v>16</v>
      </c>
      <c r="S53" s="22">
        <f>Q53*33</f>
        <v>0</v>
      </c>
      <c r="T53" s="27"/>
      <c r="U53" s="31">
        <f>S53</f>
        <v>0</v>
      </c>
      <c r="V53" s="10">
        <f>Q53*21</f>
        <v>0</v>
      </c>
      <c r="W53" s="11"/>
      <c r="X53" s="12">
        <f>V53</f>
        <v>0</v>
      </c>
      <c r="Y53" s="10">
        <f>Q53*20</f>
        <v>0</v>
      </c>
      <c r="Z53" s="11"/>
      <c r="AA53" s="65">
        <f>Y53</f>
        <v>0</v>
      </c>
      <c r="AB53" s="90" t="e">
        <f t="shared" si="26"/>
        <v>#DIV/0!</v>
      </c>
      <c r="AC53" s="49" t="e">
        <f t="shared" si="26"/>
        <v>#DIV/0!</v>
      </c>
      <c r="AD53" s="49" t="e">
        <f t="shared" si="20"/>
        <v>#DIV/0!</v>
      </c>
      <c r="AE53" s="49" t="e">
        <f>T53/I53*100</f>
        <v>#DIV/0!</v>
      </c>
      <c r="AF53" s="54" t="e">
        <f t="shared" si="21"/>
        <v>#DIV/0!</v>
      </c>
      <c r="AG53" s="49" t="e">
        <f t="shared" si="21"/>
        <v>#DIV/0!</v>
      </c>
      <c r="AH53" s="50" t="e">
        <f t="shared" si="22"/>
        <v>#DIV/0!</v>
      </c>
      <c r="AI53" s="54" t="e">
        <f t="shared" si="22"/>
        <v>#DIV/0!</v>
      </c>
      <c r="AJ53" s="50" t="e">
        <f t="shared" si="23"/>
        <v>#DIV/0!</v>
      </c>
      <c r="AK53" s="50" t="e">
        <f t="shared" si="24"/>
        <v>#DIV/0!</v>
      </c>
      <c r="AL53" s="126" t="e">
        <f t="shared" si="25"/>
        <v>#DIV/0!</v>
      </c>
    </row>
    <row r="54" spans="1:38" ht="15">
      <c r="A54" s="57">
        <v>7</v>
      </c>
      <c r="B54" s="80" t="s">
        <v>36</v>
      </c>
      <c r="C54" s="80" t="s">
        <v>118</v>
      </c>
      <c r="D54" s="83" t="s">
        <v>26</v>
      </c>
      <c r="E54" s="60">
        <v>3.62</v>
      </c>
      <c r="F54" s="4">
        <v>97</v>
      </c>
      <c r="G54" s="4">
        <f>E54*F54</f>
        <v>351.14</v>
      </c>
      <c r="H54" s="5" t="s">
        <v>30</v>
      </c>
      <c r="I54" s="5">
        <f>G54</f>
        <v>351.14</v>
      </c>
      <c r="J54" s="30">
        <f>G55</f>
        <v>282.36</v>
      </c>
      <c r="K54" s="61">
        <f>G56</f>
        <v>199.1</v>
      </c>
      <c r="L54" s="60">
        <v>3.76</v>
      </c>
      <c r="M54" s="21">
        <v>97</v>
      </c>
      <c r="N54" s="8">
        <v>0.54</v>
      </c>
      <c r="O54" s="147">
        <v>0.17</v>
      </c>
      <c r="P54" s="132">
        <f>N54*O54</f>
        <v>0.0918</v>
      </c>
      <c r="Q54" s="22">
        <f>L54*M54</f>
        <v>364.71999999999997</v>
      </c>
      <c r="R54" s="28">
        <f>L54*P54</f>
        <v>0.34516800000000003</v>
      </c>
      <c r="S54" s="22">
        <f>Q54</f>
        <v>364.71999999999997</v>
      </c>
      <c r="T54" s="27">
        <f>R54*33</f>
        <v>11.390544</v>
      </c>
      <c r="U54" s="31">
        <f>S54+T54</f>
        <v>376.11054399999995</v>
      </c>
      <c r="V54" s="18">
        <f>Q55</f>
        <v>293.28</v>
      </c>
      <c r="W54" s="19">
        <f>R54*21</f>
        <v>7.248528</v>
      </c>
      <c r="X54" s="20">
        <f>V54+W54</f>
        <v>300.528528</v>
      </c>
      <c r="Y54" s="18">
        <f>Q56</f>
        <v>206.79999999999998</v>
      </c>
      <c r="Z54" s="19">
        <f>R54*20</f>
        <v>6.903360000000001</v>
      </c>
      <c r="AA54" s="69">
        <f>Y54+Z54</f>
        <v>213.70335999999998</v>
      </c>
      <c r="AB54" s="87">
        <f t="shared" si="26"/>
        <v>103.86740331491713</v>
      </c>
      <c r="AC54" s="43">
        <f t="shared" si="26"/>
        <v>100</v>
      </c>
      <c r="AD54" s="43">
        <f t="shared" si="20"/>
        <v>103.86740331491713</v>
      </c>
      <c r="AE54" s="43">
        <f>T54/G54*100</f>
        <v>3.2438753773423707</v>
      </c>
      <c r="AF54" s="51">
        <f t="shared" si="21"/>
        <v>107.11127869225949</v>
      </c>
      <c r="AG54" s="43">
        <f t="shared" si="21"/>
        <v>103.86740331491711</v>
      </c>
      <c r="AH54" s="44">
        <f t="shared" si="22"/>
        <v>2.567122821929452</v>
      </c>
      <c r="AI54" s="51">
        <f>X54/J54*100</f>
        <v>106.43452613684656</v>
      </c>
      <c r="AJ54" s="44">
        <f t="shared" si="23"/>
        <v>103.86740331491713</v>
      </c>
      <c r="AK54" s="44">
        <f t="shared" si="24"/>
        <v>3.4672827724761435</v>
      </c>
      <c r="AL54" s="125">
        <f t="shared" si="25"/>
        <v>107.33468608739325</v>
      </c>
    </row>
    <row r="55" spans="1:38" ht="15">
      <c r="A55" s="57"/>
      <c r="B55" s="80" t="s">
        <v>27</v>
      </c>
      <c r="C55" s="80"/>
      <c r="D55" s="83" t="s">
        <v>26</v>
      </c>
      <c r="E55" s="60">
        <v>3.62</v>
      </c>
      <c r="F55" s="29">
        <v>78</v>
      </c>
      <c r="G55" s="4">
        <f>E55*F55</f>
        <v>282.36</v>
      </c>
      <c r="H55" s="5" t="s">
        <v>30</v>
      </c>
      <c r="I55" s="5"/>
      <c r="J55" s="56"/>
      <c r="K55" s="61"/>
      <c r="L55" s="60">
        <v>3.76</v>
      </c>
      <c r="M55" s="21">
        <v>78</v>
      </c>
      <c r="N55" s="8">
        <v>0.54</v>
      </c>
      <c r="O55" s="147">
        <v>0.17</v>
      </c>
      <c r="P55" s="8"/>
      <c r="Q55" s="22">
        <f>L54*M55</f>
        <v>293.28</v>
      </c>
      <c r="R55" s="9"/>
      <c r="S55" s="5"/>
      <c r="T55" s="27"/>
      <c r="U55" s="31"/>
      <c r="V55" s="18"/>
      <c r="W55" s="11"/>
      <c r="X55" s="12"/>
      <c r="Y55" s="10"/>
      <c r="Z55" s="11"/>
      <c r="AA55" s="65"/>
      <c r="AB55" s="87">
        <f t="shared" si="26"/>
        <v>103.86740331491713</v>
      </c>
      <c r="AC55" s="43">
        <f t="shared" si="26"/>
        <v>100</v>
      </c>
      <c r="AD55" s="43"/>
      <c r="AE55" s="43"/>
      <c r="AF55" s="51"/>
      <c r="AG55" s="43"/>
      <c r="AH55" s="43"/>
      <c r="AI55" s="51"/>
      <c r="AJ55" s="43"/>
      <c r="AK55" s="43"/>
      <c r="AL55" s="124"/>
    </row>
    <row r="56" spans="1:38" ht="15.75" thickBot="1">
      <c r="A56" s="58"/>
      <c r="B56" s="107" t="s">
        <v>28</v>
      </c>
      <c r="C56" s="107"/>
      <c r="D56" s="108" t="s">
        <v>26</v>
      </c>
      <c r="E56" s="151">
        <v>3.62</v>
      </c>
      <c r="F56" s="7">
        <v>55</v>
      </c>
      <c r="G56" s="7">
        <f>E56*F56</f>
        <v>199.1</v>
      </c>
      <c r="H56" s="34" t="s">
        <v>30</v>
      </c>
      <c r="I56" s="109"/>
      <c r="J56" s="110"/>
      <c r="K56" s="111"/>
      <c r="L56" s="151">
        <v>3.76</v>
      </c>
      <c r="M56" s="112">
        <v>55</v>
      </c>
      <c r="N56" s="35">
        <v>0.54</v>
      </c>
      <c r="O56" s="149">
        <v>0.17</v>
      </c>
      <c r="P56" s="113"/>
      <c r="Q56" s="114">
        <f>L54*M56</f>
        <v>206.79999999999998</v>
      </c>
      <c r="R56" s="115"/>
      <c r="S56" s="116"/>
      <c r="T56" s="117"/>
      <c r="U56" s="36"/>
      <c r="V56" s="37"/>
      <c r="W56" s="38"/>
      <c r="X56" s="39"/>
      <c r="Y56" s="37"/>
      <c r="Z56" s="38"/>
      <c r="AA56" s="66"/>
      <c r="AB56" s="88">
        <f t="shared" si="26"/>
        <v>103.86740331491713</v>
      </c>
      <c r="AC56" s="45">
        <f t="shared" si="26"/>
        <v>100</v>
      </c>
      <c r="AD56" s="46"/>
      <c r="AE56" s="45"/>
      <c r="AF56" s="121"/>
      <c r="AG56" s="45"/>
      <c r="AH56" s="118"/>
      <c r="AI56" s="52"/>
      <c r="AJ56" s="118"/>
      <c r="AK56" s="118"/>
      <c r="AL56" s="127"/>
    </row>
    <row r="57" spans="1:38" ht="15">
      <c r="A57" s="85"/>
      <c r="B57" s="133" t="s">
        <v>60</v>
      </c>
      <c r="C57" s="133"/>
      <c r="D57" s="155" t="s">
        <v>61</v>
      </c>
      <c r="E57" s="134"/>
      <c r="F57" s="135"/>
      <c r="G57" s="135"/>
      <c r="H57" s="135"/>
      <c r="I57" s="137">
        <f>I43+I44+I45+I49+I50+I51+I54</f>
        <v>1826.0222092734998</v>
      </c>
      <c r="J57" s="137">
        <f>J43+J44+J45+J49+J50+J51+J54</f>
        <v>1356.1662092735</v>
      </c>
      <c r="K57" s="138">
        <f>K43+K44+K45+K49+K50+K51+K54</f>
        <v>1239.4832092734998</v>
      </c>
      <c r="L57" s="169"/>
      <c r="M57" s="137"/>
      <c r="N57" s="140"/>
      <c r="O57" s="141"/>
      <c r="P57" s="141"/>
      <c r="Q57" s="136"/>
      <c r="R57" s="136"/>
      <c r="S57" s="137">
        <f aca="true" t="shared" si="27" ref="S57:AA57">S43+S44+S45+S49+S50+S51+S54</f>
        <v>2027.58011778</v>
      </c>
      <c r="T57" s="137">
        <f t="shared" si="27"/>
        <v>39.02315581494</v>
      </c>
      <c r="U57" s="142">
        <f t="shared" si="27"/>
        <v>2066.6032735949398</v>
      </c>
      <c r="V57" s="137">
        <f t="shared" si="27"/>
        <v>1536.61531778</v>
      </c>
      <c r="W57" s="143">
        <f t="shared" si="27"/>
        <v>24.83291733678</v>
      </c>
      <c r="X57" s="142">
        <f t="shared" si="27"/>
        <v>1561.44823511678</v>
      </c>
      <c r="Y57" s="137">
        <f t="shared" si="27"/>
        <v>1415.1749177799998</v>
      </c>
      <c r="Z57" s="143">
        <f t="shared" si="27"/>
        <v>23.6503974636</v>
      </c>
      <c r="AA57" s="144">
        <f t="shared" si="27"/>
        <v>1438.8253152435998</v>
      </c>
      <c r="AB57" s="87"/>
      <c r="AC57" s="43"/>
      <c r="AD57" s="47">
        <f>S57/I57*100</f>
        <v>111.03808636515389</v>
      </c>
      <c r="AE57" s="47">
        <f>T57/I57*100</f>
        <v>2.1370581155453596</v>
      </c>
      <c r="AF57" s="55">
        <f>U57/I57*100</f>
        <v>113.17514448069926</v>
      </c>
      <c r="AG57" s="47">
        <f>V57/J57*100</f>
        <v>113.30582544179202</v>
      </c>
      <c r="AH57" s="48">
        <f>W57/J57*100</f>
        <v>1.8311116415504134</v>
      </c>
      <c r="AI57" s="55">
        <f>X57/J57*100</f>
        <v>115.13693708334245</v>
      </c>
      <c r="AJ57" s="48">
        <f>Y57/K57*100</f>
        <v>114.17459366871765</v>
      </c>
      <c r="AK57" s="48">
        <f>Z57/K57*100</f>
        <v>1.9080853444930685</v>
      </c>
      <c r="AL57" s="128">
        <f>AA57/K57*100</f>
        <v>116.08267901321072</v>
      </c>
    </row>
    <row r="58" spans="1:38" ht="13.5" thickBot="1">
      <c r="A58" s="86"/>
      <c r="B58" s="81" t="s">
        <v>50</v>
      </c>
      <c r="C58" s="81"/>
      <c r="D58" s="81" t="s">
        <v>61</v>
      </c>
      <c r="E58" s="73"/>
      <c r="F58" s="46"/>
      <c r="G58" s="46"/>
      <c r="H58" s="46"/>
      <c r="I58" s="63">
        <f>I57*1</f>
        <v>1826.0222092734998</v>
      </c>
      <c r="J58" s="63">
        <f>J57*2</f>
        <v>2712.332418547</v>
      </c>
      <c r="K58" s="64">
        <f>K57*3</f>
        <v>3718.4496278204997</v>
      </c>
      <c r="L58" s="70"/>
      <c r="M58" s="46"/>
      <c r="N58" s="46"/>
      <c r="O58" s="46"/>
      <c r="P58" s="46"/>
      <c r="Q58" s="46"/>
      <c r="R58" s="46"/>
      <c r="S58" s="45">
        <f>S57*1</f>
        <v>2027.58011778</v>
      </c>
      <c r="T58" s="45">
        <f>T57*1</f>
        <v>39.02315581494</v>
      </c>
      <c r="U58" s="71">
        <f>U57*1</f>
        <v>2066.6032735949398</v>
      </c>
      <c r="V58" s="45">
        <f>V57*2</f>
        <v>3073.23063556</v>
      </c>
      <c r="W58" s="45">
        <f>W57*2</f>
        <v>49.66583467356</v>
      </c>
      <c r="X58" s="71">
        <f>X57*2</f>
        <v>3122.89647023356</v>
      </c>
      <c r="Y58" s="45">
        <f>Y57*3</f>
        <v>4245.52475334</v>
      </c>
      <c r="Z58" s="45">
        <f>Z57*3</f>
        <v>70.9511923908</v>
      </c>
      <c r="AA58" s="72">
        <f>AA57*3</f>
        <v>4316.475945730799</v>
      </c>
      <c r="AB58" s="88"/>
      <c r="AC58" s="46"/>
      <c r="AD58" s="45"/>
      <c r="AE58" s="45"/>
      <c r="AF58" s="71">
        <f>U58/I58*100</f>
        <v>113.17514448069926</v>
      </c>
      <c r="AG58" s="46"/>
      <c r="AH58" s="46"/>
      <c r="AI58" s="71">
        <f>X58/J58*100</f>
        <v>115.13693708334245</v>
      </c>
      <c r="AJ58" s="46"/>
      <c r="AK58" s="46"/>
      <c r="AL58" s="72">
        <f>AA58/K58*100</f>
        <v>116.08267901321072</v>
      </c>
    </row>
    <row r="61" spans="1:5" ht="39" customHeight="1">
      <c r="A61" s="264" t="s">
        <v>93</v>
      </c>
      <c r="B61" s="264"/>
      <c r="C61" s="264"/>
      <c r="D61" s="264"/>
      <c r="E61" s="264"/>
    </row>
  </sheetData>
  <sheetProtection/>
  <mergeCells count="76">
    <mergeCell ref="B8:W8"/>
    <mergeCell ref="B9:X9"/>
    <mergeCell ref="B10:W10"/>
    <mergeCell ref="B7:W7"/>
    <mergeCell ref="Q1:U1"/>
    <mergeCell ref="B3:AL3"/>
    <mergeCell ref="H4:U4"/>
    <mergeCell ref="B5:W5"/>
    <mergeCell ref="B6:X6"/>
    <mergeCell ref="B11:W11"/>
    <mergeCell ref="B12:W12"/>
    <mergeCell ref="A13:A18"/>
    <mergeCell ref="B13:B17"/>
    <mergeCell ref="C13:C17"/>
    <mergeCell ref="D13:D17"/>
    <mergeCell ref="E13:K13"/>
    <mergeCell ref="L13:AA13"/>
    <mergeCell ref="AB13:AL13"/>
    <mergeCell ref="E14:E17"/>
    <mergeCell ref="F14:F17"/>
    <mergeCell ref="G14:G17"/>
    <mergeCell ref="H14:H17"/>
    <mergeCell ref="I14:K14"/>
    <mergeCell ref="L14:L17"/>
    <mergeCell ref="M14:M17"/>
    <mergeCell ref="N14:N17"/>
    <mergeCell ref="AC14:AC17"/>
    <mergeCell ref="E37:K37"/>
    <mergeCell ref="Q14:Q17"/>
    <mergeCell ref="R14:R17"/>
    <mergeCell ref="S14:AA14"/>
    <mergeCell ref="V15:X16"/>
    <mergeCell ref="Y15:AA16"/>
    <mergeCell ref="O14:O17"/>
    <mergeCell ref="P14:P17"/>
    <mergeCell ref="L37:AA37"/>
    <mergeCell ref="AD39:AF40"/>
    <mergeCell ref="AD14:AL14"/>
    <mergeCell ref="I15:I16"/>
    <mergeCell ref="J15:J16"/>
    <mergeCell ref="K15:K16"/>
    <mergeCell ref="S15:U16"/>
    <mergeCell ref="AB14:AB17"/>
    <mergeCell ref="AJ15:AL16"/>
    <mergeCell ref="AD15:AF16"/>
    <mergeCell ref="AG15:AI16"/>
    <mergeCell ref="AJ39:AL40"/>
    <mergeCell ref="R38:R41"/>
    <mergeCell ref="AB37:AL37"/>
    <mergeCell ref="E38:E41"/>
    <mergeCell ref="F38:F41"/>
    <mergeCell ref="S38:AA38"/>
    <mergeCell ref="AB38:AB41"/>
    <mergeCell ref="G38:G41"/>
    <mergeCell ref="H38:H41"/>
    <mergeCell ref="I38:K38"/>
    <mergeCell ref="AD38:AL38"/>
    <mergeCell ref="I39:I40"/>
    <mergeCell ref="J39:J40"/>
    <mergeCell ref="K39:K40"/>
    <mergeCell ref="S39:U40"/>
    <mergeCell ref="V39:X40"/>
    <mergeCell ref="Y39:AA40"/>
    <mergeCell ref="Q38:Q41"/>
    <mergeCell ref="AG39:AI40"/>
    <mergeCell ref="O38:O41"/>
    <mergeCell ref="M38:M41"/>
    <mergeCell ref="N38:N41"/>
    <mergeCell ref="A61:E61"/>
    <mergeCell ref="AC38:AC41"/>
    <mergeCell ref="P38:P41"/>
    <mergeCell ref="L38:L41"/>
    <mergeCell ref="A37:A42"/>
    <mergeCell ref="B37:B41"/>
    <mergeCell ref="C37:C41"/>
    <mergeCell ref="D37:D41"/>
  </mergeCells>
  <printOptions/>
  <pageMargins left="0.3937007874015748" right="0.3937007874015748" top="0.3937007874015748" bottom="0.1968503937007874" header="0.5118110236220472" footer="0.5118110236220472"/>
  <pageSetup fitToHeight="2" fitToWidth="1" horizontalDpi="600" verticalDpi="600" orientation="landscape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1"/>
  <sheetViews>
    <sheetView zoomScalePageLayoutView="0" workbookViewId="0" topLeftCell="A10">
      <selection activeCell="C27" sqref="C27"/>
    </sheetView>
  </sheetViews>
  <sheetFormatPr defaultColWidth="9.140625" defaultRowHeight="12.75"/>
  <cols>
    <col min="1" max="1" width="3.28125" style="0" customWidth="1"/>
    <col min="2" max="2" width="34.28125" style="0" customWidth="1"/>
    <col min="3" max="3" width="28.8515625" style="0" customWidth="1"/>
    <col min="4" max="4" width="7.421875" style="0" customWidth="1"/>
    <col min="5" max="6" width="10.28125" style="0" customWidth="1"/>
    <col min="7" max="7" width="10.00390625" style="0" customWidth="1"/>
    <col min="8" max="8" width="6.8515625" style="0" customWidth="1"/>
    <col min="9" max="9" width="9.421875" style="0" customWidth="1"/>
    <col min="10" max="10" width="9.8515625" style="0" customWidth="1"/>
    <col min="11" max="11" width="9.421875" style="0" customWidth="1"/>
    <col min="12" max="12" width="11.57421875" style="0" customWidth="1"/>
    <col min="13" max="13" width="11.8515625" style="0" customWidth="1"/>
    <col min="14" max="14" width="7.8515625" style="0" customWidth="1"/>
    <col min="15" max="15" width="8.140625" style="0" customWidth="1"/>
    <col min="16" max="16" width="7.00390625" style="0" customWidth="1"/>
    <col min="17" max="17" width="10.140625" style="0" customWidth="1"/>
    <col min="18" max="18" width="7.140625" style="0" customWidth="1"/>
    <col min="19" max="19" width="9.57421875" style="0" customWidth="1"/>
    <col min="20" max="20" width="8.7109375" style="0" customWidth="1"/>
    <col min="21" max="21" width="9.57421875" style="0" customWidth="1"/>
    <col min="22" max="22" width="9.7109375" style="0" customWidth="1"/>
    <col min="23" max="23" width="7.00390625" style="0" customWidth="1"/>
    <col min="24" max="24" width="10.421875" style="0" customWidth="1"/>
    <col min="25" max="25" width="9.8515625" style="0" customWidth="1"/>
    <col min="26" max="26" width="7.00390625" style="0" customWidth="1"/>
    <col min="27" max="27" width="9.57421875" style="0" customWidth="1"/>
    <col min="28" max="28" width="8.00390625" style="0" customWidth="1"/>
    <col min="29" max="29" width="7.7109375" style="0" customWidth="1"/>
    <col min="30" max="31" width="6.7109375" style="0" customWidth="1"/>
    <col min="32" max="32" width="7.28125" style="0" customWidth="1"/>
    <col min="33" max="33" width="7.7109375" style="0" customWidth="1"/>
    <col min="34" max="34" width="6.421875" style="0" customWidth="1"/>
    <col min="35" max="35" width="7.57421875" style="0" customWidth="1"/>
    <col min="36" max="37" width="7.00390625" style="0" customWidth="1"/>
    <col min="38" max="38" width="7.140625" style="0" customWidth="1"/>
  </cols>
  <sheetData>
    <row r="1" spans="17:21" ht="12.75">
      <c r="Q1" s="190" t="s">
        <v>121</v>
      </c>
      <c r="R1" s="191"/>
      <c r="S1" s="191"/>
      <c r="T1" s="191"/>
      <c r="U1" s="191"/>
    </row>
    <row r="3" spans="2:38" ht="15.75">
      <c r="B3" s="199" t="s">
        <v>53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</row>
    <row r="4" spans="2:25" ht="12.75">
      <c r="B4" s="1"/>
      <c r="C4" s="1"/>
      <c r="F4" s="152"/>
      <c r="G4" s="152"/>
      <c r="H4" s="190" t="s">
        <v>52</v>
      </c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2"/>
      <c r="W4" s="3"/>
      <c r="X4" s="3"/>
      <c r="Y4" s="3"/>
    </row>
    <row r="5" spans="2:25" ht="15.75">
      <c r="B5" s="199" t="s">
        <v>113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3"/>
      <c r="Y5" s="3"/>
    </row>
    <row r="6" spans="2:25" ht="34.5" customHeight="1">
      <c r="B6" s="201" t="s">
        <v>120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3"/>
    </row>
    <row r="7" spans="2:24" ht="54" customHeight="1">
      <c r="B7" s="202" t="s">
        <v>122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173"/>
    </row>
    <row r="8" spans="2:24" ht="22.5" customHeight="1">
      <c r="B8" s="202" t="s">
        <v>123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173"/>
    </row>
    <row r="9" spans="2:24" ht="22.5" customHeight="1">
      <c r="B9" s="202" t="s">
        <v>125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</row>
    <row r="10" spans="2:24" ht="22.5" customHeight="1">
      <c r="B10" s="202" t="s">
        <v>97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173"/>
    </row>
    <row r="11" spans="2:24" ht="22.5" customHeight="1">
      <c r="B11" s="202" t="s">
        <v>126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173"/>
    </row>
    <row r="12" spans="2:23" s="153" customFormat="1" ht="18" customHeight="1" thickBot="1"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</row>
    <row r="13" spans="1:38" ht="16.5" customHeight="1" thickBot="1">
      <c r="A13" s="234" t="s">
        <v>0</v>
      </c>
      <c r="B13" s="237" t="s">
        <v>1</v>
      </c>
      <c r="C13" s="239" t="s">
        <v>115</v>
      </c>
      <c r="D13" s="242" t="s">
        <v>2</v>
      </c>
      <c r="E13" s="244" t="s">
        <v>46</v>
      </c>
      <c r="F13" s="244"/>
      <c r="G13" s="244"/>
      <c r="H13" s="244"/>
      <c r="I13" s="244"/>
      <c r="J13" s="244"/>
      <c r="K13" s="245"/>
      <c r="L13" s="249" t="s">
        <v>47</v>
      </c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1"/>
      <c r="AB13" s="252" t="s">
        <v>33</v>
      </c>
      <c r="AC13" s="253"/>
      <c r="AD13" s="253"/>
      <c r="AE13" s="253"/>
      <c r="AF13" s="253"/>
      <c r="AG13" s="253"/>
      <c r="AH13" s="253"/>
      <c r="AI13" s="253"/>
      <c r="AJ13" s="253"/>
      <c r="AK13" s="253"/>
      <c r="AL13" s="254"/>
    </row>
    <row r="14" spans="1:38" ht="64.5" customHeight="1">
      <c r="A14" s="235"/>
      <c r="B14" s="238"/>
      <c r="C14" s="240"/>
      <c r="D14" s="243"/>
      <c r="E14" s="206" t="s">
        <v>3</v>
      </c>
      <c r="F14" s="207" t="s">
        <v>37</v>
      </c>
      <c r="G14" s="207" t="s">
        <v>38</v>
      </c>
      <c r="H14" s="208" t="s">
        <v>29</v>
      </c>
      <c r="I14" s="246" t="s">
        <v>48</v>
      </c>
      <c r="J14" s="247"/>
      <c r="K14" s="248"/>
      <c r="L14" s="230" t="s">
        <v>3</v>
      </c>
      <c r="M14" s="192" t="s">
        <v>37</v>
      </c>
      <c r="N14" s="231" t="s">
        <v>4</v>
      </c>
      <c r="O14" s="232" t="s">
        <v>39</v>
      </c>
      <c r="P14" s="192" t="s">
        <v>5</v>
      </c>
      <c r="Q14" s="193" t="s">
        <v>40</v>
      </c>
      <c r="R14" s="195" t="s">
        <v>6</v>
      </c>
      <c r="S14" s="196" t="s">
        <v>49</v>
      </c>
      <c r="T14" s="197"/>
      <c r="U14" s="197"/>
      <c r="V14" s="197"/>
      <c r="W14" s="197"/>
      <c r="X14" s="197"/>
      <c r="Y14" s="197"/>
      <c r="Z14" s="197"/>
      <c r="AA14" s="198"/>
      <c r="AB14" s="203" t="s">
        <v>41</v>
      </c>
      <c r="AC14" s="209" t="s">
        <v>42</v>
      </c>
      <c r="AD14" s="212" t="s">
        <v>54</v>
      </c>
      <c r="AE14" s="212"/>
      <c r="AF14" s="212"/>
      <c r="AG14" s="212"/>
      <c r="AH14" s="212"/>
      <c r="AI14" s="212"/>
      <c r="AJ14" s="212"/>
      <c r="AK14" s="212"/>
      <c r="AL14" s="213"/>
    </row>
    <row r="15" spans="1:38" ht="12.75">
      <c r="A15" s="235"/>
      <c r="B15" s="238"/>
      <c r="C15" s="240"/>
      <c r="D15" s="243"/>
      <c r="E15" s="206"/>
      <c r="F15" s="207"/>
      <c r="G15" s="207"/>
      <c r="H15" s="208"/>
      <c r="I15" s="214" t="s">
        <v>43</v>
      </c>
      <c r="J15" s="216" t="s">
        <v>45</v>
      </c>
      <c r="K15" s="218" t="s">
        <v>44</v>
      </c>
      <c r="L15" s="230"/>
      <c r="M15" s="192"/>
      <c r="N15" s="231"/>
      <c r="O15" s="233"/>
      <c r="P15" s="192"/>
      <c r="Q15" s="194"/>
      <c r="R15" s="195"/>
      <c r="S15" s="220" t="s">
        <v>7</v>
      </c>
      <c r="T15" s="221"/>
      <c r="U15" s="222"/>
      <c r="V15" s="220" t="s">
        <v>8</v>
      </c>
      <c r="W15" s="221"/>
      <c r="X15" s="222"/>
      <c r="Y15" s="220" t="s">
        <v>9</v>
      </c>
      <c r="Z15" s="221"/>
      <c r="AA15" s="226"/>
      <c r="AB15" s="204"/>
      <c r="AC15" s="210"/>
      <c r="AD15" s="228" t="s">
        <v>7</v>
      </c>
      <c r="AE15" s="228"/>
      <c r="AF15" s="228"/>
      <c r="AG15" s="228" t="s">
        <v>8</v>
      </c>
      <c r="AH15" s="228"/>
      <c r="AI15" s="228"/>
      <c r="AJ15" s="228" t="s">
        <v>9</v>
      </c>
      <c r="AK15" s="228"/>
      <c r="AL15" s="229"/>
    </row>
    <row r="16" spans="1:38" ht="48" customHeight="1">
      <c r="A16" s="235"/>
      <c r="B16" s="238"/>
      <c r="C16" s="240"/>
      <c r="D16" s="243"/>
      <c r="E16" s="206"/>
      <c r="F16" s="207"/>
      <c r="G16" s="207"/>
      <c r="H16" s="208"/>
      <c r="I16" s="215"/>
      <c r="J16" s="217"/>
      <c r="K16" s="219"/>
      <c r="L16" s="230"/>
      <c r="M16" s="192"/>
      <c r="N16" s="231"/>
      <c r="O16" s="233"/>
      <c r="P16" s="192"/>
      <c r="Q16" s="194"/>
      <c r="R16" s="195"/>
      <c r="S16" s="223"/>
      <c r="T16" s="224"/>
      <c r="U16" s="225"/>
      <c r="V16" s="223"/>
      <c r="W16" s="224"/>
      <c r="X16" s="225"/>
      <c r="Y16" s="223"/>
      <c r="Z16" s="224"/>
      <c r="AA16" s="227"/>
      <c r="AB16" s="204"/>
      <c r="AC16" s="210"/>
      <c r="AD16" s="228"/>
      <c r="AE16" s="228"/>
      <c r="AF16" s="228"/>
      <c r="AG16" s="228"/>
      <c r="AH16" s="228"/>
      <c r="AI16" s="228"/>
      <c r="AJ16" s="228"/>
      <c r="AK16" s="228"/>
      <c r="AL16" s="229"/>
    </row>
    <row r="17" spans="1:38" ht="13.5" thickBot="1">
      <c r="A17" s="235"/>
      <c r="B17" s="238"/>
      <c r="C17" s="241"/>
      <c r="D17" s="243"/>
      <c r="E17" s="206"/>
      <c r="F17" s="207"/>
      <c r="G17" s="207"/>
      <c r="H17" s="208"/>
      <c r="I17" s="91" t="s">
        <v>30</v>
      </c>
      <c r="J17" s="92" t="s">
        <v>30</v>
      </c>
      <c r="K17" s="93" t="s">
        <v>30</v>
      </c>
      <c r="L17" s="230"/>
      <c r="M17" s="192"/>
      <c r="N17" s="231"/>
      <c r="O17" s="233"/>
      <c r="P17" s="192"/>
      <c r="Q17" s="194"/>
      <c r="R17" s="195"/>
      <c r="S17" s="94" t="s">
        <v>32</v>
      </c>
      <c r="T17" s="95" t="s">
        <v>10</v>
      </c>
      <c r="U17" s="96" t="s">
        <v>11</v>
      </c>
      <c r="V17" s="94" t="s">
        <v>32</v>
      </c>
      <c r="W17" s="95" t="s">
        <v>10</v>
      </c>
      <c r="X17" s="96" t="s">
        <v>11</v>
      </c>
      <c r="Y17" s="94" t="s">
        <v>32</v>
      </c>
      <c r="Z17" s="95" t="s">
        <v>10</v>
      </c>
      <c r="AA17" s="97" t="s">
        <v>11</v>
      </c>
      <c r="AB17" s="205"/>
      <c r="AC17" s="211"/>
      <c r="AD17" s="129" t="s">
        <v>35</v>
      </c>
      <c r="AE17" s="129" t="s">
        <v>10</v>
      </c>
      <c r="AF17" s="119" t="s">
        <v>11</v>
      </c>
      <c r="AG17" s="129" t="s">
        <v>35</v>
      </c>
      <c r="AH17" s="129" t="s">
        <v>10</v>
      </c>
      <c r="AI17" s="119" t="s">
        <v>11</v>
      </c>
      <c r="AJ17" s="129" t="s">
        <v>35</v>
      </c>
      <c r="AK17" s="129" t="s">
        <v>10</v>
      </c>
      <c r="AL17" s="122" t="s">
        <v>11</v>
      </c>
    </row>
    <row r="18" spans="1:38" ht="13.5" thickBot="1">
      <c r="A18" s="236"/>
      <c r="B18" s="98" t="s">
        <v>12</v>
      </c>
      <c r="C18" s="98" t="s">
        <v>51</v>
      </c>
      <c r="D18" s="99">
        <v>1</v>
      </c>
      <c r="E18" s="100">
        <v>2</v>
      </c>
      <c r="F18" s="101">
        <v>3</v>
      </c>
      <c r="G18" s="101">
        <v>4</v>
      </c>
      <c r="H18" s="101">
        <v>5</v>
      </c>
      <c r="I18" s="101">
        <v>6</v>
      </c>
      <c r="J18" s="101">
        <v>7</v>
      </c>
      <c r="K18" s="102">
        <v>8</v>
      </c>
      <c r="L18" s="103">
        <v>9</v>
      </c>
      <c r="M18" s="101">
        <v>10</v>
      </c>
      <c r="N18" s="101">
        <v>11</v>
      </c>
      <c r="O18" s="101">
        <v>12</v>
      </c>
      <c r="P18" s="101">
        <v>13</v>
      </c>
      <c r="Q18" s="101">
        <v>14</v>
      </c>
      <c r="R18" s="101">
        <v>15</v>
      </c>
      <c r="S18" s="101">
        <v>16</v>
      </c>
      <c r="T18" s="101">
        <v>17</v>
      </c>
      <c r="U18" s="101">
        <v>18</v>
      </c>
      <c r="V18" s="101">
        <v>19</v>
      </c>
      <c r="W18" s="101">
        <v>20</v>
      </c>
      <c r="X18" s="101">
        <v>21</v>
      </c>
      <c r="Y18" s="101">
        <v>22</v>
      </c>
      <c r="Z18" s="101">
        <v>23</v>
      </c>
      <c r="AA18" s="102">
        <v>24</v>
      </c>
      <c r="AB18" s="103">
        <v>25</v>
      </c>
      <c r="AC18" s="101">
        <v>26</v>
      </c>
      <c r="AD18" s="101">
        <v>27</v>
      </c>
      <c r="AE18" s="101">
        <v>28</v>
      </c>
      <c r="AF18" s="120">
        <v>29</v>
      </c>
      <c r="AG18" s="101">
        <v>30</v>
      </c>
      <c r="AH18" s="101">
        <v>31</v>
      </c>
      <c r="AI18" s="120">
        <v>32</v>
      </c>
      <c r="AJ18" s="101">
        <v>33</v>
      </c>
      <c r="AK18" s="101">
        <v>34</v>
      </c>
      <c r="AL18" s="123">
        <v>35</v>
      </c>
    </row>
    <row r="19" spans="1:38" ht="15">
      <c r="A19" s="59">
        <v>1</v>
      </c>
      <c r="B19" s="75" t="s">
        <v>17</v>
      </c>
      <c r="C19" s="75" t="s">
        <v>116</v>
      </c>
      <c r="D19" s="82" t="s">
        <v>15</v>
      </c>
      <c r="E19" s="150">
        <v>23.19</v>
      </c>
      <c r="F19" s="4">
        <v>3.8</v>
      </c>
      <c r="G19" s="13">
        <f aca="true" t="shared" si="0" ref="G19:G26">E19*F19</f>
        <v>88.122</v>
      </c>
      <c r="H19" s="32" t="s">
        <v>31</v>
      </c>
      <c r="I19" s="32">
        <f aca="true" t="shared" si="1" ref="I19:I25">G19*1</f>
        <v>88.122</v>
      </c>
      <c r="J19" s="106">
        <f aca="true" t="shared" si="2" ref="J19:J25">G19*1</f>
        <v>88.122</v>
      </c>
      <c r="K19" s="62">
        <f aca="true" t="shared" si="3" ref="K19:K25">G19*1</f>
        <v>88.122</v>
      </c>
      <c r="L19" s="145">
        <v>23.19</v>
      </c>
      <c r="M19" s="14">
        <v>5.72</v>
      </c>
      <c r="N19" s="14">
        <v>0</v>
      </c>
      <c r="O19" s="147">
        <v>0</v>
      </c>
      <c r="P19" s="130">
        <f>N19*O19</f>
        <v>0</v>
      </c>
      <c r="Q19" s="15">
        <f aca="true" t="shared" si="4" ref="Q19:Q26">L19*M19</f>
        <v>132.6468</v>
      </c>
      <c r="R19" s="16">
        <f>L19*P19</f>
        <v>0</v>
      </c>
      <c r="S19" s="15">
        <f>Q19</f>
        <v>132.6468</v>
      </c>
      <c r="T19" s="17">
        <f>R19*33</f>
        <v>0</v>
      </c>
      <c r="U19" s="33">
        <f>S19+T19</f>
        <v>132.6468</v>
      </c>
      <c r="V19" s="40">
        <f>Q19</f>
        <v>132.6468</v>
      </c>
      <c r="W19" s="41">
        <f>R19*21</f>
        <v>0</v>
      </c>
      <c r="X19" s="42">
        <f>V19+W19</f>
        <v>132.6468</v>
      </c>
      <c r="Y19" s="40">
        <f>Q19</f>
        <v>132.6468</v>
      </c>
      <c r="Z19" s="41">
        <f>R19*20</f>
        <v>0</v>
      </c>
      <c r="AA19" s="67">
        <f>Y19+Z19</f>
        <v>132.6468</v>
      </c>
      <c r="AB19" s="89">
        <f>L19/E19*100</f>
        <v>100</v>
      </c>
      <c r="AC19" s="44">
        <f>M19/F19*100</f>
        <v>150.5263157894737</v>
      </c>
      <c r="AD19" s="44">
        <f>S19/I19*100</f>
        <v>150.5263157894737</v>
      </c>
      <c r="AE19" s="44">
        <f>T19/I19*100</f>
        <v>0</v>
      </c>
      <c r="AF19" s="53">
        <f>U19/I19*100</f>
        <v>150.5263157894737</v>
      </c>
      <c r="AG19" s="44">
        <f aca="true" t="shared" si="5" ref="AG19:AG30">V19/J19*100</f>
        <v>150.5263157894737</v>
      </c>
      <c r="AH19" s="44">
        <f>W19/J19*100</f>
        <v>0</v>
      </c>
      <c r="AI19" s="53">
        <f aca="true" t="shared" si="6" ref="AI19:AI25">X19/K19*100</f>
        <v>150.5263157894737</v>
      </c>
      <c r="AJ19" s="44">
        <f>Y19/K19*100</f>
        <v>150.5263157894737</v>
      </c>
      <c r="AK19" s="44">
        <f>Z19/K19*100</f>
        <v>0</v>
      </c>
      <c r="AL19" s="125">
        <f>AA19/K19*100</f>
        <v>150.5263157894737</v>
      </c>
    </row>
    <row r="20" spans="1:38" ht="15">
      <c r="A20" s="57">
        <v>2</v>
      </c>
      <c r="B20" s="74" t="s">
        <v>18</v>
      </c>
      <c r="C20" s="75" t="s">
        <v>116</v>
      </c>
      <c r="D20" s="83" t="s">
        <v>15</v>
      </c>
      <c r="E20" s="150">
        <v>13.7</v>
      </c>
      <c r="F20" s="4">
        <v>3.8</v>
      </c>
      <c r="G20" s="4">
        <f t="shared" si="0"/>
        <v>52.059999999999995</v>
      </c>
      <c r="H20" s="5" t="s">
        <v>31</v>
      </c>
      <c r="I20" s="5">
        <f t="shared" si="1"/>
        <v>52.059999999999995</v>
      </c>
      <c r="J20" s="105">
        <f t="shared" si="2"/>
        <v>52.059999999999995</v>
      </c>
      <c r="K20" s="61">
        <f t="shared" si="3"/>
        <v>52.059999999999995</v>
      </c>
      <c r="L20" s="145">
        <v>13.7</v>
      </c>
      <c r="M20" s="21">
        <v>5.72</v>
      </c>
      <c r="N20" s="8" t="s">
        <v>16</v>
      </c>
      <c r="O20" s="8" t="s">
        <v>16</v>
      </c>
      <c r="P20" s="130"/>
      <c r="Q20" s="22">
        <f t="shared" si="4"/>
        <v>78.36399999999999</v>
      </c>
      <c r="R20" s="16">
        <f>L20*P20</f>
        <v>0</v>
      </c>
      <c r="S20" s="15">
        <f>Q20</f>
        <v>78.36399999999999</v>
      </c>
      <c r="T20" s="17">
        <f>R20*33</f>
        <v>0</v>
      </c>
      <c r="U20" s="31">
        <f>S20+T20</f>
        <v>78.36399999999999</v>
      </c>
      <c r="V20" s="18">
        <f>Q20</f>
        <v>78.36399999999999</v>
      </c>
      <c r="W20" s="19">
        <f>R20*21</f>
        <v>0</v>
      </c>
      <c r="X20" s="20">
        <f>V20+W20</f>
        <v>78.36399999999999</v>
      </c>
      <c r="Y20" s="18">
        <f>Q20</f>
        <v>78.36399999999999</v>
      </c>
      <c r="Z20" s="19">
        <f>R20*20</f>
        <v>0</v>
      </c>
      <c r="AA20" s="69">
        <f>Y20+Z20</f>
        <v>78.36399999999999</v>
      </c>
      <c r="AB20" s="87">
        <f aca="true" t="shared" si="7" ref="AB20:AC26">L20/E20*100</f>
        <v>100</v>
      </c>
      <c r="AC20" s="43">
        <f t="shared" si="7"/>
        <v>150.5263157894737</v>
      </c>
      <c r="AD20" s="43">
        <f aca="true" t="shared" si="8" ref="AD20:AD30">S20/I20*100</f>
        <v>150.5263157894737</v>
      </c>
      <c r="AE20" s="43">
        <f aca="true" t="shared" si="9" ref="AE20:AE29">T20/I20*100</f>
        <v>0</v>
      </c>
      <c r="AF20" s="51">
        <f aca="true" t="shared" si="10" ref="AF20:AF30">U20/I20*100</f>
        <v>150.5263157894737</v>
      </c>
      <c r="AG20" s="43">
        <f t="shared" si="5"/>
        <v>150.5263157894737</v>
      </c>
      <c r="AH20" s="44">
        <f aca="true" t="shared" si="11" ref="AH20:AI30">W20/J20*100</f>
        <v>0</v>
      </c>
      <c r="AI20" s="51">
        <f t="shared" si="6"/>
        <v>150.5263157894737</v>
      </c>
      <c r="AJ20" s="44">
        <f aca="true" t="shared" si="12" ref="AJ20:AJ30">Y20/K20*100</f>
        <v>150.5263157894737</v>
      </c>
      <c r="AK20" s="44">
        <f aca="true" t="shared" si="13" ref="AK20:AK30">Z20/K20*100</f>
        <v>0</v>
      </c>
      <c r="AL20" s="125">
        <f aca="true" t="shared" si="14" ref="AL20:AL30">AA20/K20*100</f>
        <v>150.5263157894737</v>
      </c>
    </row>
    <row r="21" spans="1:38" ht="45">
      <c r="A21" s="57">
        <v>3</v>
      </c>
      <c r="B21" s="154" t="s">
        <v>55</v>
      </c>
      <c r="C21" s="76"/>
      <c r="D21" s="83" t="s">
        <v>15</v>
      </c>
      <c r="E21" s="158">
        <f>E22*E24+E23</f>
        <v>0</v>
      </c>
      <c r="F21" s="4">
        <v>0</v>
      </c>
      <c r="G21" s="4">
        <f t="shared" si="0"/>
        <v>0</v>
      </c>
      <c r="H21" s="5" t="s">
        <v>30</v>
      </c>
      <c r="I21" s="5">
        <f t="shared" si="1"/>
        <v>0</v>
      </c>
      <c r="J21" s="105">
        <f t="shared" si="2"/>
        <v>0</v>
      </c>
      <c r="K21" s="61">
        <f t="shared" si="3"/>
        <v>0</v>
      </c>
      <c r="L21" s="148">
        <f>L22*L24+L23</f>
        <v>0</v>
      </c>
      <c r="M21" s="21">
        <v>0</v>
      </c>
      <c r="N21" s="21">
        <v>0</v>
      </c>
      <c r="O21" s="147">
        <v>0</v>
      </c>
      <c r="P21" s="130">
        <f>N21*O21</f>
        <v>0</v>
      </c>
      <c r="Q21" s="22">
        <f t="shared" si="4"/>
        <v>0</v>
      </c>
      <c r="R21" s="16">
        <f>L21*P21</f>
        <v>0</v>
      </c>
      <c r="S21" s="15">
        <f>Q21</f>
        <v>0</v>
      </c>
      <c r="T21" s="17">
        <f>R21*33</f>
        <v>0</v>
      </c>
      <c r="U21" s="31">
        <f>S21+T21</f>
        <v>0</v>
      </c>
      <c r="V21" s="18">
        <f>Q21</f>
        <v>0</v>
      </c>
      <c r="W21" s="19">
        <f>R21*21</f>
        <v>0</v>
      </c>
      <c r="X21" s="20">
        <f>V21+W21</f>
        <v>0</v>
      </c>
      <c r="Y21" s="18">
        <f>Q21</f>
        <v>0</v>
      </c>
      <c r="Z21" s="19">
        <f>R21*20</f>
        <v>0</v>
      </c>
      <c r="AA21" s="69">
        <f>Y21+Z21</f>
        <v>0</v>
      </c>
      <c r="AB21" s="87" t="e">
        <f t="shared" si="7"/>
        <v>#DIV/0!</v>
      </c>
      <c r="AC21" s="43" t="e">
        <f t="shared" si="7"/>
        <v>#DIV/0!</v>
      </c>
      <c r="AD21" s="43" t="e">
        <f t="shared" si="8"/>
        <v>#DIV/0!</v>
      </c>
      <c r="AE21" s="43" t="e">
        <f t="shared" si="9"/>
        <v>#DIV/0!</v>
      </c>
      <c r="AF21" s="51" t="e">
        <f t="shared" si="10"/>
        <v>#DIV/0!</v>
      </c>
      <c r="AG21" s="43" t="e">
        <f t="shared" si="5"/>
        <v>#DIV/0!</v>
      </c>
      <c r="AH21" s="44" t="e">
        <f t="shared" si="11"/>
        <v>#DIV/0!</v>
      </c>
      <c r="AI21" s="51" t="e">
        <f t="shared" si="6"/>
        <v>#DIV/0!</v>
      </c>
      <c r="AJ21" s="44" t="e">
        <f t="shared" si="12"/>
        <v>#DIV/0!</v>
      </c>
      <c r="AK21" s="44" t="e">
        <f t="shared" si="13"/>
        <v>#DIV/0!</v>
      </c>
      <c r="AL21" s="125" t="e">
        <f t="shared" si="14"/>
        <v>#DIV/0!</v>
      </c>
    </row>
    <row r="22" spans="1:38" ht="15">
      <c r="A22" s="57"/>
      <c r="B22" s="156" t="s">
        <v>57</v>
      </c>
      <c r="C22" s="76"/>
      <c r="D22" s="83" t="s">
        <v>21</v>
      </c>
      <c r="E22" s="160">
        <v>0</v>
      </c>
      <c r="F22" s="4"/>
      <c r="G22" s="4"/>
      <c r="H22" s="5"/>
      <c r="I22" s="5"/>
      <c r="J22" s="105"/>
      <c r="K22" s="61"/>
      <c r="L22" s="160">
        <v>0</v>
      </c>
      <c r="M22" s="21"/>
      <c r="N22" s="21"/>
      <c r="O22" s="147"/>
      <c r="P22" s="130"/>
      <c r="Q22" s="22"/>
      <c r="R22" s="16"/>
      <c r="S22" s="15"/>
      <c r="T22" s="17"/>
      <c r="U22" s="31"/>
      <c r="V22" s="18"/>
      <c r="W22" s="19"/>
      <c r="X22" s="20"/>
      <c r="Y22" s="18"/>
      <c r="Z22" s="19"/>
      <c r="AA22" s="69"/>
      <c r="AB22" s="87"/>
      <c r="AC22" s="43"/>
      <c r="AD22" s="43"/>
      <c r="AE22" s="43"/>
      <c r="AF22" s="51"/>
      <c r="AG22" s="43"/>
      <c r="AH22" s="44"/>
      <c r="AI22" s="51"/>
      <c r="AJ22" s="44"/>
      <c r="AK22" s="44"/>
      <c r="AL22" s="125"/>
    </row>
    <row r="23" spans="1:38" ht="15">
      <c r="A23" s="57"/>
      <c r="B23" s="156" t="s">
        <v>58</v>
      </c>
      <c r="C23" s="76"/>
      <c r="D23" s="83" t="s">
        <v>15</v>
      </c>
      <c r="E23" s="160">
        <v>0</v>
      </c>
      <c r="F23" s="4"/>
      <c r="G23" s="4"/>
      <c r="H23" s="5"/>
      <c r="I23" s="5"/>
      <c r="J23" s="105"/>
      <c r="K23" s="61"/>
      <c r="L23" s="160">
        <v>0</v>
      </c>
      <c r="M23" s="21"/>
      <c r="N23" s="21"/>
      <c r="O23" s="147"/>
      <c r="P23" s="130"/>
      <c r="Q23" s="22"/>
      <c r="R23" s="16"/>
      <c r="S23" s="15"/>
      <c r="T23" s="17"/>
      <c r="U23" s="31"/>
      <c r="V23" s="18"/>
      <c r="W23" s="19"/>
      <c r="X23" s="20"/>
      <c r="Y23" s="18"/>
      <c r="Z23" s="19"/>
      <c r="AA23" s="69"/>
      <c r="AB23" s="87"/>
      <c r="AC23" s="43"/>
      <c r="AD23" s="43"/>
      <c r="AE23" s="43"/>
      <c r="AF23" s="51"/>
      <c r="AG23" s="43"/>
      <c r="AH23" s="44"/>
      <c r="AI23" s="51"/>
      <c r="AJ23" s="44"/>
      <c r="AK23" s="44"/>
      <c r="AL23" s="125"/>
    </row>
    <row r="24" spans="1:38" ht="25.5">
      <c r="A24" s="57"/>
      <c r="B24" s="157" t="s">
        <v>56</v>
      </c>
      <c r="C24" s="76"/>
      <c r="D24" s="83" t="s">
        <v>59</v>
      </c>
      <c r="E24" s="171">
        <v>0</v>
      </c>
      <c r="F24" s="4"/>
      <c r="G24" s="4"/>
      <c r="H24" s="5"/>
      <c r="I24" s="5"/>
      <c r="J24" s="105"/>
      <c r="K24" s="61"/>
      <c r="L24" s="171">
        <v>0</v>
      </c>
      <c r="M24" s="21"/>
      <c r="N24" s="21"/>
      <c r="O24" s="147"/>
      <c r="P24" s="130"/>
      <c r="Q24" s="22"/>
      <c r="R24" s="16"/>
      <c r="S24" s="15"/>
      <c r="T24" s="17"/>
      <c r="U24" s="31"/>
      <c r="V24" s="18"/>
      <c r="W24" s="19"/>
      <c r="X24" s="20"/>
      <c r="Y24" s="18"/>
      <c r="Z24" s="19"/>
      <c r="AA24" s="69"/>
      <c r="AB24" s="87"/>
      <c r="AC24" s="43"/>
      <c r="AD24" s="43"/>
      <c r="AE24" s="43"/>
      <c r="AF24" s="51"/>
      <c r="AG24" s="43"/>
      <c r="AH24" s="44"/>
      <c r="AI24" s="51"/>
      <c r="AJ24" s="44"/>
      <c r="AK24" s="44"/>
      <c r="AL24" s="125"/>
    </row>
    <row r="25" spans="1:38" ht="15">
      <c r="A25" s="57">
        <v>4</v>
      </c>
      <c r="B25" s="74" t="s">
        <v>19</v>
      </c>
      <c r="C25" s="75"/>
      <c r="D25" s="83" t="s">
        <v>15</v>
      </c>
      <c r="E25" s="150">
        <v>0</v>
      </c>
      <c r="F25" s="4">
        <v>0</v>
      </c>
      <c r="G25" s="4">
        <f t="shared" si="0"/>
        <v>0</v>
      </c>
      <c r="H25" s="5" t="s">
        <v>30</v>
      </c>
      <c r="I25" s="5">
        <f t="shared" si="1"/>
        <v>0</v>
      </c>
      <c r="J25" s="105">
        <f t="shared" si="2"/>
        <v>0</v>
      </c>
      <c r="K25" s="61">
        <f t="shared" si="3"/>
        <v>0</v>
      </c>
      <c r="L25" s="145">
        <v>0</v>
      </c>
      <c r="M25" s="21">
        <v>0</v>
      </c>
      <c r="N25" s="8" t="s">
        <v>16</v>
      </c>
      <c r="O25" s="8" t="s">
        <v>16</v>
      </c>
      <c r="P25" s="130"/>
      <c r="Q25" s="22">
        <f t="shared" si="4"/>
        <v>0</v>
      </c>
      <c r="R25" s="16">
        <f>L25*P25</f>
        <v>0</v>
      </c>
      <c r="S25" s="15">
        <f>Q25</f>
        <v>0</v>
      </c>
      <c r="T25" s="17">
        <f>R25*33</f>
        <v>0</v>
      </c>
      <c r="U25" s="31">
        <f>S25+T25</f>
        <v>0</v>
      </c>
      <c r="V25" s="18">
        <f>Q25</f>
        <v>0</v>
      </c>
      <c r="W25" s="19">
        <f>R25*21</f>
        <v>0</v>
      </c>
      <c r="X25" s="20">
        <f>V25+W25</f>
        <v>0</v>
      </c>
      <c r="Y25" s="18">
        <f>Q25</f>
        <v>0</v>
      </c>
      <c r="Z25" s="19">
        <f>R25*20</f>
        <v>0</v>
      </c>
      <c r="AA25" s="69">
        <f>Y25+Z25</f>
        <v>0</v>
      </c>
      <c r="AB25" s="87" t="e">
        <f t="shared" si="7"/>
        <v>#DIV/0!</v>
      </c>
      <c r="AC25" s="43" t="e">
        <f t="shared" si="7"/>
        <v>#DIV/0!</v>
      </c>
      <c r="AD25" s="43" t="e">
        <f t="shared" si="8"/>
        <v>#DIV/0!</v>
      </c>
      <c r="AE25" s="43" t="e">
        <f t="shared" si="9"/>
        <v>#DIV/0!</v>
      </c>
      <c r="AF25" s="51" t="e">
        <f t="shared" si="10"/>
        <v>#DIV/0!</v>
      </c>
      <c r="AG25" s="43" t="e">
        <f t="shared" si="5"/>
        <v>#DIV/0!</v>
      </c>
      <c r="AH25" s="44" t="e">
        <f t="shared" si="11"/>
        <v>#DIV/0!</v>
      </c>
      <c r="AI25" s="51" t="e">
        <f t="shared" si="6"/>
        <v>#DIV/0!</v>
      </c>
      <c r="AJ25" s="44" t="e">
        <f t="shared" si="12"/>
        <v>#DIV/0!</v>
      </c>
      <c r="AK25" s="44" t="e">
        <f t="shared" si="13"/>
        <v>#DIV/0!</v>
      </c>
      <c r="AL25" s="125" t="e">
        <f t="shared" si="14"/>
        <v>#DIV/0!</v>
      </c>
    </row>
    <row r="26" spans="1:38" ht="15.75">
      <c r="A26" s="57">
        <v>5</v>
      </c>
      <c r="B26" s="77" t="s">
        <v>20</v>
      </c>
      <c r="C26" s="76"/>
      <c r="D26" s="83" t="s">
        <v>21</v>
      </c>
      <c r="E26" s="150">
        <v>0</v>
      </c>
      <c r="F26" s="4">
        <v>0</v>
      </c>
      <c r="G26" s="4">
        <f t="shared" si="0"/>
        <v>0</v>
      </c>
      <c r="H26" s="6" t="s">
        <v>14</v>
      </c>
      <c r="I26" s="5">
        <f>G26*33</f>
        <v>0</v>
      </c>
      <c r="J26" s="105">
        <f>G26*21</f>
        <v>0</v>
      </c>
      <c r="K26" s="61">
        <f>G26*20</f>
        <v>0</v>
      </c>
      <c r="L26" s="146">
        <v>0</v>
      </c>
      <c r="M26" s="21">
        <f>F26</f>
        <v>0</v>
      </c>
      <c r="N26" s="8" t="s">
        <v>16</v>
      </c>
      <c r="O26" s="8" t="s">
        <v>16</v>
      </c>
      <c r="P26" s="130"/>
      <c r="Q26" s="22">
        <f t="shared" si="4"/>
        <v>0</v>
      </c>
      <c r="R26" s="16">
        <f>L26*P26</f>
        <v>0</v>
      </c>
      <c r="S26" s="22">
        <f>Q26*33</f>
        <v>0</v>
      </c>
      <c r="T26" s="17">
        <f>R26*33</f>
        <v>0</v>
      </c>
      <c r="U26" s="31">
        <f>S26+T26</f>
        <v>0</v>
      </c>
      <c r="V26" s="18">
        <f>Q26*21</f>
        <v>0</v>
      </c>
      <c r="W26" s="19">
        <f>R26*21</f>
        <v>0</v>
      </c>
      <c r="X26" s="20">
        <f>V26+W26</f>
        <v>0</v>
      </c>
      <c r="Y26" s="18">
        <f>Q26*20</f>
        <v>0</v>
      </c>
      <c r="Z26" s="19">
        <f>R26*20</f>
        <v>0</v>
      </c>
      <c r="AA26" s="69">
        <f>Y26+Z26</f>
        <v>0</v>
      </c>
      <c r="AB26" s="87" t="e">
        <f t="shared" si="7"/>
        <v>#DIV/0!</v>
      </c>
      <c r="AC26" s="43" t="e">
        <f t="shared" si="7"/>
        <v>#DIV/0!</v>
      </c>
      <c r="AD26" s="43" t="e">
        <f t="shared" si="8"/>
        <v>#DIV/0!</v>
      </c>
      <c r="AE26" s="43" t="e">
        <f t="shared" si="9"/>
        <v>#DIV/0!</v>
      </c>
      <c r="AF26" s="51" t="e">
        <f t="shared" si="10"/>
        <v>#DIV/0!</v>
      </c>
      <c r="AG26" s="43" t="e">
        <f t="shared" si="5"/>
        <v>#DIV/0!</v>
      </c>
      <c r="AH26" s="44" t="e">
        <f t="shared" si="11"/>
        <v>#DIV/0!</v>
      </c>
      <c r="AI26" s="51" t="e">
        <f>X26/J26*100</f>
        <v>#DIV/0!</v>
      </c>
      <c r="AJ26" s="44" t="e">
        <f t="shared" si="12"/>
        <v>#DIV/0!</v>
      </c>
      <c r="AK26" s="44" t="e">
        <f t="shared" si="13"/>
        <v>#DIV/0!</v>
      </c>
      <c r="AL26" s="125" t="e">
        <f t="shared" si="14"/>
        <v>#DIV/0!</v>
      </c>
    </row>
    <row r="27" spans="1:38" ht="45">
      <c r="A27" s="57">
        <v>6</v>
      </c>
      <c r="B27" s="74" t="s">
        <v>22</v>
      </c>
      <c r="C27" s="78" t="s">
        <v>119</v>
      </c>
      <c r="D27" s="83"/>
      <c r="E27" s="150">
        <f>L27</f>
        <v>0</v>
      </c>
      <c r="F27" s="4"/>
      <c r="G27" s="4"/>
      <c r="H27" s="5" t="s">
        <v>30</v>
      </c>
      <c r="I27" s="22">
        <f>I28+I29</f>
        <v>1856.6916505714287</v>
      </c>
      <c r="J27" s="105">
        <f>J28+J29</f>
        <v>1232.812062</v>
      </c>
      <c r="K27" s="104">
        <f>K28+K29</f>
        <v>1180.8220962857145</v>
      </c>
      <c r="L27" s="68"/>
      <c r="M27" s="21"/>
      <c r="N27" s="21"/>
      <c r="O27" s="23"/>
      <c r="P27" s="130"/>
      <c r="Q27" s="22"/>
      <c r="R27" s="16"/>
      <c r="S27" s="24">
        <f>S28+S29</f>
        <v>1856.6916505714287</v>
      </c>
      <c r="T27" s="25"/>
      <c r="U27" s="31">
        <f>S27</f>
        <v>1856.6916505714287</v>
      </c>
      <c r="V27" s="26">
        <f>V28+V29</f>
        <v>1232.812062</v>
      </c>
      <c r="W27" s="19"/>
      <c r="X27" s="20">
        <f>V27</f>
        <v>1232.812062</v>
      </c>
      <c r="Y27" s="18">
        <f>Y28+Y29</f>
        <v>1180.8220962857145</v>
      </c>
      <c r="Z27" s="11"/>
      <c r="AA27" s="69">
        <f>Y27</f>
        <v>1180.8220962857145</v>
      </c>
      <c r="AB27" s="87"/>
      <c r="AC27" s="43"/>
      <c r="AD27" s="43">
        <f t="shared" si="8"/>
        <v>100</v>
      </c>
      <c r="AE27" s="43">
        <f t="shared" si="9"/>
        <v>0</v>
      </c>
      <c r="AF27" s="51">
        <f t="shared" si="10"/>
        <v>100</v>
      </c>
      <c r="AG27" s="43">
        <f t="shared" si="5"/>
        <v>100</v>
      </c>
      <c r="AH27" s="44">
        <f t="shared" si="11"/>
        <v>0</v>
      </c>
      <c r="AI27" s="51">
        <f t="shared" si="11"/>
        <v>104.40286186020913</v>
      </c>
      <c r="AJ27" s="44">
        <f t="shared" si="12"/>
        <v>100</v>
      </c>
      <c r="AK27" s="44">
        <f t="shared" si="13"/>
        <v>0</v>
      </c>
      <c r="AL27" s="125">
        <f t="shared" si="14"/>
        <v>100</v>
      </c>
    </row>
    <row r="28" spans="1:38" ht="30">
      <c r="A28" s="57"/>
      <c r="B28" s="78" t="s">
        <v>23</v>
      </c>
      <c r="C28" s="78"/>
      <c r="D28" s="84" t="s">
        <v>24</v>
      </c>
      <c r="E28" s="159">
        <v>5.05458</v>
      </c>
      <c r="F28" s="172">
        <f>11.3+16.6</f>
        <v>27.900000000000002</v>
      </c>
      <c r="G28" s="4">
        <f>E28*F28</f>
        <v>141.022782</v>
      </c>
      <c r="H28" s="5" t="s">
        <v>30</v>
      </c>
      <c r="I28" s="22">
        <f>G28*1</f>
        <v>141.022782</v>
      </c>
      <c r="J28" s="105">
        <f>G28*1</f>
        <v>141.022782</v>
      </c>
      <c r="K28" s="104">
        <f>G28*1</f>
        <v>141.022782</v>
      </c>
      <c r="L28" s="159">
        <v>5.05458</v>
      </c>
      <c r="M28" s="21">
        <f>11.3+16.6</f>
        <v>27.900000000000002</v>
      </c>
      <c r="N28" s="8" t="s">
        <v>16</v>
      </c>
      <c r="O28" s="8" t="s">
        <v>16</v>
      </c>
      <c r="P28" s="131" t="s">
        <v>16</v>
      </c>
      <c r="Q28" s="22">
        <f>L28*M28</f>
        <v>141.022782</v>
      </c>
      <c r="R28" s="9" t="s">
        <v>16</v>
      </c>
      <c r="S28" s="22">
        <f>Q28</f>
        <v>141.022782</v>
      </c>
      <c r="T28" s="27"/>
      <c r="U28" s="31">
        <f>S28</f>
        <v>141.022782</v>
      </c>
      <c r="V28" s="18">
        <f>Q28</f>
        <v>141.022782</v>
      </c>
      <c r="W28" s="11"/>
      <c r="X28" s="20">
        <f>V28</f>
        <v>141.022782</v>
      </c>
      <c r="Y28" s="18">
        <f>Q28</f>
        <v>141.022782</v>
      </c>
      <c r="Z28" s="11"/>
      <c r="AA28" s="69">
        <f>Y28</f>
        <v>141.022782</v>
      </c>
      <c r="AB28" s="87">
        <f aca="true" t="shared" si="15" ref="AB28:AC32">L28/E28*100</f>
        <v>100</v>
      </c>
      <c r="AC28" s="43">
        <f t="shared" si="15"/>
        <v>100</v>
      </c>
      <c r="AD28" s="43">
        <f t="shared" si="8"/>
        <v>100</v>
      </c>
      <c r="AE28" s="43">
        <f t="shared" si="9"/>
        <v>0</v>
      </c>
      <c r="AF28" s="51">
        <f t="shared" si="10"/>
        <v>100</v>
      </c>
      <c r="AG28" s="43">
        <f t="shared" si="5"/>
        <v>100</v>
      </c>
      <c r="AH28" s="44">
        <f t="shared" si="11"/>
        <v>0</v>
      </c>
      <c r="AI28" s="51">
        <f t="shared" si="11"/>
        <v>100</v>
      </c>
      <c r="AJ28" s="44">
        <f t="shared" si="12"/>
        <v>100</v>
      </c>
      <c r="AK28" s="44">
        <f t="shared" si="13"/>
        <v>0</v>
      </c>
      <c r="AL28" s="125">
        <f t="shared" si="14"/>
        <v>100</v>
      </c>
    </row>
    <row r="29" spans="1:38" ht="15">
      <c r="A29" s="57"/>
      <c r="B29" s="79" t="s">
        <v>34</v>
      </c>
      <c r="C29" s="79"/>
      <c r="D29" s="83" t="s">
        <v>25</v>
      </c>
      <c r="E29" s="159">
        <v>5.05458</v>
      </c>
      <c r="F29" s="4">
        <f>6*12/7</f>
        <v>10.285714285714286</v>
      </c>
      <c r="G29" s="4">
        <f>E29*F29</f>
        <v>51.98996571428572</v>
      </c>
      <c r="H29" s="5" t="s">
        <v>13</v>
      </c>
      <c r="I29" s="5">
        <f>G29*33</f>
        <v>1715.6688685714287</v>
      </c>
      <c r="J29" s="30">
        <f>G29*21</f>
        <v>1091.78928</v>
      </c>
      <c r="K29" s="61">
        <f>G29*20</f>
        <v>1039.7993142857144</v>
      </c>
      <c r="L29" s="159">
        <v>5.05458</v>
      </c>
      <c r="M29" s="4">
        <f>6*12/7</f>
        <v>10.285714285714286</v>
      </c>
      <c r="N29" s="8" t="s">
        <v>16</v>
      </c>
      <c r="O29" s="8" t="s">
        <v>16</v>
      </c>
      <c r="P29" s="131" t="s">
        <v>16</v>
      </c>
      <c r="Q29" s="22">
        <f>L29*M29</f>
        <v>51.98996571428572</v>
      </c>
      <c r="R29" s="9" t="s">
        <v>16</v>
      </c>
      <c r="S29" s="22">
        <f>Q29*33</f>
        <v>1715.6688685714287</v>
      </c>
      <c r="T29" s="27"/>
      <c r="U29" s="31">
        <f>S29</f>
        <v>1715.6688685714287</v>
      </c>
      <c r="V29" s="10">
        <f>Q29*21</f>
        <v>1091.78928</v>
      </c>
      <c r="W29" s="11"/>
      <c r="X29" s="12">
        <f>V29</f>
        <v>1091.78928</v>
      </c>
      <c r="Y29" s="10">
        <f>Q29*20</f>
        <v>1039.7993142857144</v>
      </c>
      <c r="Z29" s="11"/>
      <c r="AA29" s="65">
        <f>Y29</f>
        <v>1039.7993142857144</v>
      </c>
      <c r="AB29" s="90">
        <f t="shared" si="15"/>
        <v>100</v>
      </c>
      <c r="AC29" s="49">
        <f t="shared" si="15"/>
        <v>100</v>
      </c>
      <c r="AD29" s="49">
        <f t="shared" si="8"/>
        <v>100</v>
      </c>
      <c r="AE29" s="49">
        <f t="shared" si="9"/>
        <v>0</v>
      </c>
      <c r="AF29" s="54">
        <f t="shared" si="10"/>
        <v>100</v>
      </c>
      <c r="AG29" s="49">
        <f t="shared" si="5"/>
        <v>100</v>
      </c>
      <c r="AH29" s="50">
        <f t="shared" si="11"/>
        <v>0</v>
      </c>
      <c r="AI29" s="54">
        <f t="shared" si="11"/>
        <v>104.99999999999999</v>
      </c>
      <c r="AJ29" s="50">
        <f t="shared" si="12"/>
        <v>100</v>
      </c>
      <c r="AK29" s="50">
        <f t="shared" si="13"/>
        <v>0</v>
      </c>
      <c r="AL29" s="126">
        <f t="shared" si="14"/>
        <v>100</v>
      </c>
    </row>
    <row r="30" spans="1:38" ht="15">
      <c r="A30" s="57">
        <v>7</v>
      </c>
      <c r="B30" s="80" t="s">
        <v>36</v>
      </c>
      <c r="C30" s="80" t="s">
        <v>118</v>
      </c>
      <c r="D30" s="83" t="s">
        <v>26</v>
      </c>
      <c r="E30" s="60">
        <v>3.62</v>
      </c>
      <c r="F30" s="4">
        <v>142</v>
      </c>
      <c r="G30" s="4">
        <f>E30*F30</f>
        <v>514.04</v>
      </c>
      <c r="H30" s="5" t="s">
        <v>30</v>
      </c>
      <c r="I30" s="5">
        <f>G30</f>
        <v>514.04</v>
      </c>
      <c r="J30" s="30">
        <f>G31</f>
        <v>318.56</v>
      </c>
      <c r="K30" s="61">
        <f>G32</f>
        <v>199.1</v>
      </c>
      <c r="L30" s="60">
        <v>3.62</v>
      </c>
      <c r="M30" s="4">
        <v>142</v>
      </c>
      <c r="N30" s="8">
        <v>0</v>
      </c>
      <c r="O30" s="147">
        <v>0</v>
      </c>
      <c r="P30" s="132">
        <f>N30*O30</f>
        <v>0</v>
      </c>
      <c r="Q30" s="22">
        <f>L30*M30</f>
        <v>514.04</v>
      </c>
      <c r="R30" s="28">
        <f>L30*P30</f>
        <v>0</v>
      </c>
      <c r="S30" s="22">
        <f>Q30</f>
        <v>514.04</v>
      </c>
      <c r="T30" s="27">
        <f>R30*33</f>
        <v>0</v>
      </c>
      <c r="U30" s="31">
        <f>S30+T30</f>
        <v>514.04</v>
      </c>
      <c r="V30" s="18">
        <f>Q31</f>
        <v>318.56</v>
      </c>
      <c r="W30" s="19">
        <f>R30*21</f>
        <v>0</v>
      </c>
      <c r="X30" s="20">
        <f>V30+W30</f>
        <v>318.56</v>
      </c>
      <c r="Y30" s="18">
        <f>Q32</f>
        <v>199.1</v>
      </c>
      <c r="Z30" s="19">
        <f>R30*20</f>
        <v>0</v>
      </c>
      <c r="AA30" s="69">
        <f>Y30+Z30</f>
        <v>199.1</v>
      </c>
      <c r="AB30" s="87">
        <f t="shared" si="15"/>
        <v>100</v>
      </c>
      <c r="AC30" s="43">
        <f t="shared" si="15"/>
        <v>100</v>
      </c>
      <c r="AD30" s="43">
        <f t="shared" si="8"/>
        <v>100</v>
      </c>
      <c r="AE30" s="43">
        <f>T30/G30*100</f>
        <v>0</v>
      </c>
      <c r="AF30" s="51">
        <f t="shared" si="10"/>
        <v>100</v>
      </c>
      <c r="AG30" s="43">
        <f t="shared" si="5"/>
        <v>100</v>
      </c>
      <c r="AH30" s="44">
        <f t="shared" si="11"/>
        <v>0</v>
      </c>
      <c r="AI30" s="51">
        <f>X30/J30*100</f>
        <v>100</v>
      </c>
      <c r="AJ30" s="44">
        <f t="shared" si="12"/>
        <v>100</v>
      </c>
      <c r="AK30" s="44">
        <f t="shared" si="13"/>
        <v>0</v>
      </c>
      <c r="AL30" s="125">
        <f t="shared" si="14"/>
        <v>100</v>
      </c>
    </row>
    <row r="31" spans="1:38" ht="15">
      <c r="A31" s="57"/>
      <c r="B31" s="80" t="s">
        <v>27</v>
      </c>
      <c r="C31" s="80"/>
      <c r="D31" s="83" t="s">
        <v>26</v>
      </c>
      <c r="E31" s="60">
        <v>3.62</v>
      </c>
      <c r="F31" s="29">
        <v>88</v>
      </c>
      <c r="G31" s="4">
        <f>E31*F31</f>
        <v>318.56</v>
      </c>
      <c r="H31" s="5" t="s">
        <v>30</v>
      </c>
      <c r="I31" s="5"/>
      <c r="J31" s="56"/>
      <c r="K31" s="61"/>
      <c r="L31" s="60">
        <v>3.62</v>
      </c>
      <c r="M31" s="29">
        <v>88</v>
      </c>
      <c r="N31" s="8">
        <v>0</v>
      </c>
      <c r="O31" s="147">
        <v>0</v>
      </c>
      <c r="P31" s="8"/>
      <c r="Q31" s="22">
        <f>L30*M31</f>
        <v>318.56</v>
      </c>
      <c r="R31" s="9"/>
      <c r="S31" s="5"/>
      <c r="T31" s="27"/>
      <c r="U31" s="31"/>
      <c r="V31" s="18"/>
      <c r="W31" s="11"/>
      <c r="X31" s="12"/>
      <c r="Y31" s="10"/>
      <c r="Z31" s="11"/>
      <c r="AA31" s="65"/>
      <c r="AB31" s="87">
        <f t="shared" si="15"/>
        <v>100</v>
      </c>
      <c r="AC31" s="43">
        <f t="shared" si="15"/>
        <v>100</v>
      </c>
      <c r="AD31" s="43"/>
      <c r="AE31" s="43"/>
      <c r="AF31" s="51"/>
      <c r="AG31" s="43"/>
      <c r="AH31" s="43"/>
      <c r="AI31" s="51"/>
      <c r="AJ31" s="43"/>
      <c r="AK31" s="43"/>
      <c r="AL31" s="124"/>
    </row>
    <row r="32" spans="1:38" ht="15.75" thickBot="1">
      <c r="A32" s="58"/>
      <c r="B32" s="107" t="s">
        <v>28</v>
      </c>
      <c r="C32" s="107"/>
      <c r="D32" s="108" t="s">
        <v>26</v>
      </c>
      <c r="E32" s="151">
        <v>3.62</v>
      </c>
      <c r="F32" s="7">
        <v>55</v>
      </c>
      <c r="G32" s="7">
        <f>E32*F32</f>
        <v>199.1</v>
      </c>
      <c r="H32" s="34" t="s">
        <v>30</v>
      </c>
      <c r="I32" s="109"/>
      <c r="J32" s="110"/>
      <c r="K32" s="111"/>
      <c r="L32" s="151">
        <v>3.62</v>
      </c>
      <c r="M32" s="7">
        <v>55</v>
      </c>
      <c r="N32" s="35">
        <v>0</v>
      </c>
      <c r="O32" s="149">
        <v>0</v>
      </c>
      <c r="P32" s="113"/>
      <c r="Q32" s="114">
        <f>L30*M32</f>
        <v>199.1</v>
      </c>
      <c r="R32" s="115"/>
      <c r="S32" s="116"/>
      <c r="T32" s="117"/>
      <c r="U32" s="36"/>
      <c r="V32" s="37"/>
      <c r="W32" s="38"/>
      <c r="X32" s="39"/>
      <c r="Y32" s="37"/>
      <c r="Z32" s="38"/>
      <c r="AA32" s="66"/>
      <c r="AB32" s="88">
        <f t="shared" si="15"/>
        <v>100</v>
      </c>
      <c r="AC32" s="45">
        <f t="shared" si="15"/>
        <v>100</v>
      </c>
      <c r="AD32" s="46"/>
      <c r="AE32" s="45"/>
      <c r="AF32" s="121"/>
      <c r="AG32" s="45"/>
      <c r="AH32" s="118"/>
      <c r="AI32" s="52"/>
      <c r="AJ32" s="118"/>
      <c r="AK32" s="118"/>
      <c r="AL32" s="127"/>
    </row>
    <row r="33" spans="1:38" ht="15">
      <c r="A33" s="85"/>
      <c r="B33" s="133" t="s">
        <v>60</v>
      </c>
      <c r="C33" s="133"/>
      <c r="D33" s="155" t="s">
        <v>61</v>
      </c>
      <c r="E33" s="134"/>
      <c r="F33" s="135"/>
      <c r="G33" s="135"/>
      <c r="H33" s="135"/>
      <c r="I33" s="137">
        <f>I19+I20+I21+I25+I26+I27+I30</f>
        <v>2510.9136505714287</v>
      </c>
      <c r="J33" s="137">
        <f>J19+J20+J21+J25+J26+J27+J30</f>
        <v>1691.554062</v>
      </c>
      <c r="K33" s="138">
        <f>K19+K20+K21+K25+K26+K27+K30</f>
        <v>1520.1040962857144</v>
      </c>
      <c r="L33" s="139"/>
      <c r="M33" s="137"/>
      <c r="N33" s="140"/>
      <c r="O33" s="141"/>
      <c r="P33" s="141"/>
      <c r="Q33" s="136"/>
      <c r="R33" s="136"/>
      <c r="S33" s="137">
        <f aca="true" t="shared" si="16" ref="S33:AA33">S19+S20+S21+S25+S26+S27+S30</f>
        <v>2581.742450571429</v>
      </c>
      <c r="T33" s="137">
        <f t="shared" si="16"/>
        <v>0</v>
      </c>
      <c r="U33" s="142">
        <f t="shared" si="16"/>
        <v>2581.742450571429</v>
      </c>
      <c r="V33" s="137">
        <f t="shared" si="16"/>
        <v>1762.382862</v>
      </c>
      <c r="W33" s="143">
        <f t="shared" si="16"/>
        <v>0</v>
      </c>
      <c r="X33" s="142">
        <f t="shared" si="16"/>
        <v>1762.382862</v>
      </c>
      <c r="Y33" s="137">
        <f t="shared" si="16"/>
        <v>1590.9328962857144</v>
      </c>
      <c r="Z33" s="143">
        <f t="shared" si="16"/>
        <v>0</v>
      </c>
      <c r="AA33" s="144">
        <f t="shared" si="16"/>
        <v>1590.9328962857144</v>
      </c>
      <c r="AB33" s="87"/>
      <c r="AC33" s="43"/>
      <c r="AD33" s="47">
        <f>S33/I33*100</f>
        <v>102.8208377450129</v>
      </c>
      <c r="AE33" s="47">
        <f>T33/I33*100</f>
        <v>0</v>
      </c>
      <c r="AF33" s="55">
        <f>U33/I33*100</f>
        <v>102.8208377450129</v>
      </c>
      <c r="AG33" s="47">
        <f>V33/J33*100</f>
        <v>104.18720285630457</v>
      </c>
      <c r="AH33" s="48">
        <f>W33/J33*100</f>
        <v>0</v>
      </c>
      <c r="AI33" s="55">
        <f>X33/J33*100</f>
        <v>104.18720285630457</v>
      </c>
      <c r="AJ33" s="48">
        <f>Y33/K33*100</f>
        <v>104.65947037265843</v>
      </c>
      <c r="AK33" s="48">
        <f>Z33/K33*100</f>
        <v>0</v>
      </c>
      <c r="AL33" s="128">
        <f>AA33/K33*100</f>
        <v>104.65947037265843</v>
      </c>
    </row>
    <row r="34" spans="1:38" ht="13.5" thickBot="1">
      <c r="A34" s="86"/>
      <c r="B34" s="81" t="s">
        <v>50</v>
      </c>
      <c r="C34" s="81"/>
      <c r="D34" s="81" t="s">
        <v>61</v>
      </c>
      <c r="E34" s="73"/>
      <c r="F34" s="46"/>
      <c r="G34" s="46"/>
      <c r="H34" s="46"/>
      <c r="I34" s="63">
        <f>I33*1</f>
        <v>2510.9136505714287</v>
      </c>
      <c r="J34" s="63">
        <f>J33*2</f>
        <v>3383.108124</v>
      </c>
      <c r="K34" s="64">
        <f>K33*3</f>
        <v>4560.312288857143</v>
      </c>
      <c r="L34" s="70"/>
      <c r="M34" s="46"/>
      <c r="N34" s="46"/>
      <c r="O34" s="46"/>
      <c r="P34" s="46"/>
      <c r="Q34" s="46"/>
      <c r="R34" s="46"/>
      <c r="S34" s="45">
        <f>S33*1</f>
        <v>2581.742450571429</v>
      </c>
      <c r="T34" s="45">
        <f>T33*1</f>
        <v>0</v>
      </c>
      <c r="U34" s="71">
        <f>U33*1</f>
        <v>2581.742450571429</v>
      </c>
      <c r="V34" s="45">
        <f>V33*2</f>
        <v>3524.765724</v>
      </c>
      <c r="W34" s="45">
        <f>W33*2</f>
        <v>0</v>
      </c>
      <c r="X34" s="71">
        <f>X33*2</f>
        <v>3524.765724</v>
      </c>
      <c r="Y34" s="45">
        <f>Y33*3</f>
        <v>4772.798688857143</v>
      </c>
      <c r="Z34" s="45">
        <f>Z33*3</f>
        <v>0</v>
      </c>
      <c r="AA34" s="72">
        <f>AA33*3</f>
        <v>4772.798688857143</v>
      </c>
      <c r="AB34" s="88"/>
      <c r="AC34" s="46"/>
      <c r="AD34" s="45"/>
      <c r="AE34" s="45"/>
      <c r="AF34" s="71">
        <f>U34/I34*100</f>
        <v>102.8208377450129</v>
      </c>
      <c r="AG34" s="46"/>
      <c r="AH34" s="46"/>
      <c r="AI34" s="71">
        <f>X34/J34*100</f>
        <v>104.18720285630457</v>
      </c>
      <c r="AJ34" s="46"/>
      <c r="AK34" s="46"/>
      <c r="AL34" s="72">
        <f>AA34/K34*100</f>
        <v>104.65947037265842</v>
      </c>
    </row>
    <row r="36" spans="4:9" ht="13.5" thickBot="1">
      <c r="D36" s="1"/>
      <c r="E36" s="1"/>
      <c r="F36" s="1"/>
      <c r="G36" s="1"/>
      <c r="H36" s="1"/>
      <c r="I36" s="1"/>
    </row>
    <row r="37" spans="1:38" ht="25.5" customHeight="1" thickBot="1">
      <c r="A37" s="234" t="s">
        <v>0</v>
      </c>
      <c r="B37" s="237" t="s">
        <v>1</v>
      </c>
      <c r="C37" s="239" t="s">
        <v>115</v>
      </c>
      <c r="D37" s="242" t="s">
        <v>2</v>
      </c>
      <c r="E37" s="244" t="s">
        <v>46</v>
      </c>
      <c r="F37" s="244"/>
      <c r="G37" s="244"/>
      <c r="H37" s="244"/>
      <c r="I37" s="244"/>
      <c r="J37" s="244"/>
      <c r="K37" s="245"/>
      <c r="L37" s="249" t="s">
        <v>94</v>
      </c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1"/>
      <c r="AB37" s="252" t="s">
        <v>33</v>
      </c>
      <c r="AC37" s="253"/>
      <c r="AD37" s="253"/>
      <c r="AE37" s="253"/>
      <c r="AF37" s="253"/>
      <c r="AG37" s="253"/>
      <c r="AH37" s="253"/>
      <c r="AI37" s="253"/>
      <c r="AJ37" s="253"/>
      <c r="AK37" s="253"/>
      <c r="AL37" s="254"/>
    </row>
    <row r="38" spans="1:38" ht="43.5" customHeight="1">
      <c r="A38" s="235"/>
      <c r="B38" s="238"/>
      <c r="C38" s="240"/>
      <c r="D38" s="243"/>
      <c r="E38" s="206" t="s">
        <v>3</v>
      </c>
      <c r="F38" s="207" t="s">
        <v>37</v>
      </c>
      <c r="G38" s="207" t="s">
        <v>38</v>
      </c>
      <c r="H38" s="208" t="s">
        <v>29</v>
      </c>
      <c r="I38" s="246" t="s">
        <v>48</v>
      </c>
      <c r="J38" s="247"/>
      <c r="K38" s="248"/>
      <c r="L38" s="230" t="s">
        <v>3</v>
      </c>
      <c r="M38" s="192" t="s">
        <v>37</v>
      </c>
      <c r="N38" s="231" t="s">
        <v>4</v>
      </c>
      <c r="O38" s="232" t="s">
        <v>39</v>
      </c>
      <c r="P38" s="192" t="s">
        <v>5</v>
      </c>
      <c r="Q38" s="193" t="s">
        <v>40</v>
      </c>
      <c r="R38" s="195" t="s">
        <v>6</v>
      </c>
      <c r="S38" s="196" t="s">
        <v>49</v>
      </c>
      <c r="T38" s="197"/>
      <c r="U38" s="197"/>
      <c r="V38" s="197"/>
      <c r="W38" s="197"/>
      <c r="X38" s="197"/>
      <c r="Y38" s="197"/>
      <c r="Z38" s="197"/>
      <c r="AA38" s="198"/>
      <c r="AB38" s="203" t="s">
        <v>41</v>
      </c>
      <c r="AC38" s="209" t="s">
        <v>42</v>
      </c>
      <c r="AD38" s="212" t="s">
        <v>54</v>
      </c>
      <c r="AE38" s="212"/>
      <c r="AF38" s="212"/>
      <c r="AG38" s="212"/>
      <c r="AH38" s="212"/>
      <c r="AI38" s="212"/>
      <c r="AJ38" s="212"/>
      <c r="AK38" s="212"/>
      <c r="AL38" s="213"/>
    </row>
    <row r="39" spans="1:38" ht="24" customHeight="1">
      <c r="A39" s="235"/>
      <c r="B39" s="238"/>
      <c r="C39" s="240"/>
      <c r="D39" s="243"/>
      <c r="E39" s="206"/>
      <c r="F39" s="207"/>
      <c r="G39" s="207"/>
      <c r="H39" s="208"/>
      <c r="I39" s="214" t="s">
        <v>43</v>
      </c>
      <c r="J39" s="216" t="s">
        <v>45</v>
      </c>
      <c r="K39" s="218" t="s">
        <v>44</v>
      </c>
      <c r="L39" s="230"/>
      <c r="M39" s="192"/>
      <c r="N39" s="231"/>
      <c r="O39" s="233"/>
      <c r="P39" s="192"/>
      <c r="Q39" s="194"/>
      <c r="R39" s="195"/>
      <c r="S39" s="220" t="s">
        <v>7</v>
      </c>
      <c r="T39" s="221"/>
      <c r="U39" s="222"/>
      <c r="V39" s="220" t="s">
        <v>8</v>
      </c>
      <c r="W39" s="221"/>
      <c r="X39" s="222"/>
      <c r="Y39" s="220" t="s">
        <v>9</v>
      </c>
      <c r="Z39" s="221"/>
      <c r="AA39" s="226"/>
      <c r="AB39" s="204"/>
      <c r="AC39" s="210"/>
      <c r="AD39" s="228" t="s">
        <v>7</v>
      </c>
      <c r="AE39" s="228"/>
      <c r="AF39" s="228"/>
      <c r="AG39" s="228" t="s">
        <v>8</v>
      </c>
      <c r="AH39" s="228"/>
      <c r="AI39" s="228"/>
      <c r="AJ39" s="228" t="s">
        <v>9</v>
      </c>
      <c r="AK39" s="228"/>
      <c r="AL39" s="229"/>
    </row>
    <row r="40" spans="1:38" ht="54.75" customHeight="1">
      <c r="A40" s="235"/>
      <c r="B40" s="238"/>
      <c r="C40" s="240"/>
      <c r="D40" s="243"/>
      <c r="E40" s="206"/>
      <c r="F40" s="207"/>
      <c r="G40" s="207"/>
      <c r="H40" s="208"/>
      <c r="I40" s="215"/>
      <c r="J40" s="217"/>
      <c r="K40" s="219"/>
      <c r="L40" s="230"/>
      <c r="M40" s="192"/>
      <c r="N40" s="231"/>
      <c r="O40" s="233"/>
      <c r="P40" s="192"/>
      <c r="Q40" s="194"/>
      <c r="R40" s="195"/>
      <c r="S40" s="223"/>
      <c r="T40" s="224"/>
      <c r="U40" s="225"/>
      <c r="V40" s="223"/>
      <c r="W40" s="224"/>
      <c r="X40" s="225"/>
      <c r="Y40" s="223"/>
      <c r="Z40" s="224"/>
      <c r="AA40" s="227"/>
      <c r="AB40" s="204"/>
      <c r="AC40" s="210"/>
      <c r="AD40" s="228"/>
      <c r="AE40" s="228"/>
      <c r="AF40" s="228"/>
      <c r="AG40" s="228"/>
      <c r="AH40" s="228"/>
      <c r="AI40" s="228"/>
      <c r="AJ40" s="228"/>
      <c r="AK40" s="228"/>
      <c r="AL40" s="229"/>
    </row>
    <row r="41" spans="1:38" ht="58.5" customHeight="1" thickBot="1">
      <c r="A41" s="235"/>
      <c r="B41" s="238"/>
      <c r="C41" s="241"/>
      <c r="D41" s="243"/>
      <c r="E41" s="206"/>
      <c r="F41" s="207"/>
      <c r="G41" s="207"/>
      <c r="H41" s="208"/>
      <c r="I41" s="91" t="s">
        <v>30</v>
      </c>
      <c r="J41" s="92" t="s">
        <v>30</v>
      </c>
      <c r="K41" s="93" t="s">
        <v>30</v>
      </c>
      <c r="L41" s="230"/>
      <c r="M41" s="192"/>
      <c r="N41" s="231"/>
      <c r="O41" s="233"/>
      <c r="P41" s="192"/>
      <c r="Q41" s="194"/>
      <c r="R41" s="195"/>
      <c r="S41" s="94" t="s">
        <v>32</v>
      </c>
      <c r="T41" s="95" t="s">
        <v>10</v>
      </c>
      <c r="U41" s="96" t="s">
        <v>11</v>
      </c>
      <c r="V41" s="94" t="s">
        <v>32</v>
      </c>
      <c r="W41" s="95" t="s">
        <v>10</v>
      </c>
      <c r="X41" s="96" t="s">
        <v>11</v>
      </c>
      <c r="Y41" s="94" t="s">
        <v>32</v>
      </c>
      <c r="Z41" s="95" t="s">
        <v>10</v>
      </c>
      <c r="AA41" s="97" t="s">
        <v>11</v>
      </c>
      <c r="AB41" s="205"/>
      <c r="AC41" s="211"/>
      <c r="AD41" s="129" t="s">
        <v>35</v>
      </c>
      <c r="AE41" s="129" t="s">
        <v>10</v>
      </c>
      <c r="AF41" s="119" t="s">
        <v>11</v>
      </c>
      <c r="AG41" s="129" t="s">
        <v>35</v>
      </c>
      <c r="AH41" s="129" t="s">
        <v>10</v>
      </c>
      <c r="AI41" s="119" t="s">
        <v>11</v>
      </c>
      <c r="AJ41" s="129" t="s">
        <v>35</v>
      </c>
      <c r="AK41" s="129" t="s">
        <v>10</v>
      </c>
      <c r="AL41" s="122" t="s">
        <v>11</v>
      </c>
    </row>
    <row r="42" spans="1:38" ht="13.5" thickBot="1">
      <c r="A42" s="236"/>
      <c r="B42" s="98" t="s">
        <v>12</v>
      </c>
      <c r="C42" s="98" t="s">
        <v>51</v>
      </c>
      <c r="D42" s="99">
        <v>1</v>
      </c>
      <c r="E42" s="100">
        <v>2</v>
      </c>
      <c r="F42" s="101">
        <v>3</v>
      </c>
      <c r="G42" s="101">
        <v>4</v>
      </c>
      <c r="H42" s="101">
        <v>5</v>
      </c>
      <c r="I42" s="101">
        <v>6</v>
      </c>
      <c r="J42" s="101">
        <v>7</v>
      </c>
      <c r="K42" s="102">
        <v>8</v>
      </c>
      <c r="L42" s="103">
        <v>9</v>
      </c>
      <c r="M42" s="101">
        <v>10</v>
      </c>
      <c r="N42" s="101">
        <v>11</v>
      </c>
      <c r="O42" s="101">
        <v>12</v>
      </c>
      <c r="P42" s="101">
        <v>13</v>
      </c>
      <c r="Q42" s="101">
        <v>14</v>
      </c>
      <c r="R42" s="101">
        <v>15</v>
      </c>
      <c r="S42" s="101">
        <v>16</v>
      </c>
      <c r="T42" s="101">
        <v>17</v>
      </c>
      <c r="U42" s="101">
        <v>18</v>
      </c>
      <c r="V42" s="101">
        <v>19</v>
      </c>
      <c r="W42" s="101">
        <v>20</v>
      </c>
      <c r="X42" s="101">
        <v>21</v>
      </c>
      <c r="Y42" s="101">
        <v>22</v>
      </c>
      <c r="Z42" s="101">
        <v>23</v>
      </c>
      <c r="AA42" s="102">
        <v>24</v>
      </c>
      <c r="AB42" s="103">
        <v>25</v>
      </c>
      <c r="AC42" s="101">
        <v>26</v>
      </c>
      <c r="AD42" s="101">
        <v>27</v>
      </c>
      <c r="AE42" s="101">
        <v>28</v>
      </c>
      <c r="AF42" s="120">
        <v>29</v>
      </c>
      <c r="AG42" s="101">
        <v>30</v>
      </c>
      <c r="AH42" s="101">
        <v>31</v>
      </c>
      <c r="AI42" s="120">
        <v>32</v>
      </c>
      <c r="AJ42" s="101">
        <v>33</v>
      </c>
      <c r="AK42" s="101">
        <v>34</v>
      </c>
      <c r="AL42" s="123">
        <v>35</v>
      </c>
    </row>
    <row r="43" spans="1:38" ht="15">
      <c r="A43" s="59">
        <v>1</v>
      </c>
      <c r="B43" s="75" t="s">
        <v>17</v>
      </c>
      <c r="C43" s="75" t="s">
        <v>116</v>
      </c>
      <c r="D43" s="82" t="s">
        <v>15</v>
      </c>
      <c r="E43" s="150">
        <v>23.19</v>
      </c>
      <c r="F43" s="4">
        <v>3.8</v>
      </c>
      <c r="G43" s="13">
        <f>E43*F43</f>
        <v>88.122</v>
      </c>
      <c r="H43" s="32" t="s">
        <v>31</v>
      </c>
      <c r="I43" s="32">
        <f>G43*1</f>
        <v>88.122</v>
      </c>
      <c r="J43" s="106">
        <f>G43*1</f>
        <v>88.122</v>
      </c>
      <c r="K43" s="62">
        <f>G43*1</f>
        <v>88.122</v>
      </c>
      <c r="L43" s="145">
        <v>24.33</v>
      </c>
      <c r="M43" s="14">
        <v>5.72</v>
      </c>
      <c r="N43" s="14">
        <v>0</v>
      </c>
      <c r="O43" s="147">
        <v>0</v>
      </c>
      <c r="P43" s="130">
        <f>N43*O43</f>
        <v>0</v>
      </c>
      <c r="Q43" s="15">
        <f>L43*M43</f>
        <v>139.1676</v>
      </c>
      <c r="R43" s="16">
        <f>L43*P43</f>
        <v>0</v>
      </c>
      <c r="S43" s="15">
        <f>Q43</f>
        <v>139.1676</v>
      </c>
      <c r="T43" s="17">
        <f>R43*33</f>
        <v>0</v>
      </c>
      <c r="U43" s="33">
        <f>S43+T43</f>
        <v>139.1676</v>
      </c>
      <c r="V43" s="40">
        <f>Q43</f>
        <v>139.1676</v>
      </c>
      <c r="W43" s="41">
        <f>R43*21</f>
        <v>0</v>
      </c>
      <c r="X43" s="42">
        <f>V43+W43</f>
        <v>139.1676</v>
      </c>
      <c r="Y43" s="40">
        <f>Q43</f>
        <v>139.1676</v>
      </c>
      <c r="Z43" s="41">
        <f>R43*20</f>
        <v>0</v>
      </c>
      <c r="AA43" s="67">
        <f>Y43+Z43</f>
        <v>139.1676</v>
      </c>
      <c r="AB43" s="89">
        <f aca="true" t="shared" si="17" ref="AB43:AC45">L43/E43*100</f>
        <v>104.91591203104784</v>
      </c>
      <c r="AC43" s="44">
        <f t="shared" si="17"/>
        <v>150.5263157894737</v>
      </c>
      <c r="AD43" s="44">
        <f>S43/I43*100</f>
        <v>157.92605705726152</v>
      </c>
      <c r="AE43" s="44">
        <f>T43/I43*100</f>
        <v>0</v>
      </c>
      <c r="AF43" s="53">
        <f aca="true" t="shared" si="18" ref="AF43:AG45">U43/I43*100</f>
        <v>157.92605705726152</v>
      </c>
      <c r="AG43" s="44">
        <f t="shared" si="18"/>
        <v>157.92605705726152</v>
      </c>
      <c r="AH43" s="44">
        <f aca="true" t="shared" si="19" ref="AH43:AI45">W43/J43*100</f>
        <v>0</v>
      </c>
      <c r="AI43" s="53">
        <f t="shared" si="19"/>
        <v>157.92605705726152</v>
      </c>
      <c r="AJ43" s="44">
        <f>Y43/K43*100</f>
        <v>157.92605705726152</v>
      </c>
      <c r="AK43" s="44">
        <f>Z43/K43*100</f>
        <v>0</v>
      </c>
      <c r="AL43" s="125">
        <f>AA43/K43*100</f>
        <v>157.92605705726152</v>
      </c>
    </row>
    <row r="44" spans="1:38" ht="15">
      <c r="A44" s="57">
        <v>2</v>
      </c>
      <c r="B44" s="74" t="s">
        <v>18</v>
      </c>
      <c r="C44" s="75" t="s">
        <v>116</v>
      </c>
      <c r="D44" s="83" t="s">
        <v>15</v>
      </c>
      <c r="E44" s="150">
        <v>13.7</v>
      </c>
      <c r="F44" s="4">
        <v>3.8</v>
      </c>
      <c r="G44" s="4">
        <f>E44*F44</f>
        <v>52.059999999999995</v>
      </c>
      <c r="H44" s="5" t="s">
        <v>31</v>
      </c>
      <c r="I44" s="5">
        <f>G44*1</f>
        <v>52.059999999999995</v>
      </c>
      <c r="J44" s="105">
        <f>G44*1</f>
        <v>52.059999999999995</v>
      </c>
      <c r="K44" s="61">
        <f>G44*1</f>
        <v>52.059999999999995</v>
      </c>
      <c r="L44" s="145">
        <v>14.37</v>
      </c>
      <c r="M44" s="21">
        <v>5.72</v>
      </c>
      <c r="N44" s="8" t="s">
        <v>16</v>
      </c>
      <c r="O44" s="8" t="s">
        <v>16</v>
      </c>
      <c r="P44" s="130"/>
      <c r="Q44" s="22">
        <f>L44*M44</f>
        <v>82.1964</v>
      </c>
      <c r="R44" s="16">
        <f>L44*P44</f>
        <v>0</v>
      </c>
      <c r="S44" s="15">
        <f>Q44</f>
        <v>82.1964</v>
      </c>
      <c r="T44" s="17">
        <f>R44*33</f>
        <v>0</v>
      </c>
      <c r="U44" s="31">
        <f>S44+T44</f>
        <v>82.1964</v>
      </c>
      <c r="V44" s="18">
        <f>Q44</f>
        <v>82.1964</v>
      </c>
      <c r="W44" s="19">
        <f>R44*21</f>
        <v>0</v>
      </c>
      <c r="X44" s="20">
        <f>V44+W44</f>
        <v>82.1964</v>
      </c>
      <c r="Y44" s="18">
        <f>Q44</f>
        <v>82.1964</v>
      </c>
      <c r="Z44" s="19">
        <f>R44*20</f>
        <v>0</v>
      </c>
      <c r="AA44" s="69">
        <f>Y44+Z44</f>
        <v>82.1964</v>
      </c>
      <c r="AB44" s="87">
        <f t="shared" si="17"/>
        <v>104.89051094890512</v>
      </c>
      <c r="AC44" s="43">
        <f t="shared" si="17"/>
        <v>150.5263157894737</v>
      </c>
      <c r="AD44" s="43">
        <f>S44/I44*100</f>
        <v>157.88782174414138</v>
      </c>
      <c r="AE44" s="43">
        <f>T44/I44*100</f>
        <v>0</v>
      </c>
      <c r="AF44" s="51">
        <f t="shared" si="18"/>
        <v>157.88782174414138</v>
      </c>
      <c r="AG44" s="43">
        <f t="shared" si="18"/>
        <v>157.88782174414138</v>
      </c>
      <c r="AH44" s="44">
        <f t="shared" si="19"/>
        <v>0</v>
      </c>
      <c r="AI44" s="51">
        <f t="shared" si="19"/>
        <v>157.88782174414138</v>
      </c>
      <c r="AJ44" s="44">
        <f>Y44/K44*100</f>
        <v>157.88782174414138</v>
      </c>
      <c r="AK44" s="44">
        <f>Z44/K44*100</f>
        <v>0</v>
      </c>
      <c r="AL44" s="125">
        <f>AA44/K44*100</f>
        <v>157.88782174414138</v>
      </c>
    </row>
    <row r="45" spans="1:38" ht="45">
      <c r="A45" s="57">
        <v>3</v>
      </c>
      <c r="B45" s="154" t="s">
        <v>55</v>
      </c>
      <c r="C45" s="76"/>
      <c r="D45" s="83" t="s">
        <v>15</v>
      </c>
      <c r="E45" s="158">
        <f>E46*E48+E47</f>
        <v>0</v>
      </c>
      <c r="F45" s="4">
        <v>0</v>
      </c>
      <c r="G45" s="4">
        <f>E45*F45</f>
        <v>0</v>
      </c>
      <c r="H45" s="5" t="s">
        <v>30</v>
      </c>
      <c r="I45" s="5">
        <f>G45*1</f>
        <v>0</v>
      </c>
      <c r="J45" s="105">
        <f>G45*1</f>
        <v>0</v>
      </c>
      <c r="K45" s="61">
        <f>G45*1</f>
        <v>0</v>
      </c>
      <c r="L45" s="148">
        <f>L46*L48+L47</f>
        <v>0</v>
      </c>
      <c r="M45" s="21">
        <v>0</v>
      </c>
      <c r="N45" s="21">
        <v>0</v>
      </c>
      <c r="O45" s="147">
        <v>0</v>
      </c>
      <c r="P45" s="130">
        <f>N45*O45</f>
        <v>0</v>
      </c>
      <c r="Q45" s="22">
        <f>L45*M45</f>
        <v>0</v>
      </c>
      <c r="R45" s="16">
        <f>L45*P45</f>
        <v>0</v>
      </c>
      <c r="S45" s="15">
        <f>Q45</f>
        <v>0</v>
      </c>
      <c r="T45" s="17">
        <f>R45*33</f>
        <v>0</v>
      </c>
      <c r="U45" s="31">
        <f>S45+T45</f>
        <v>0</v>
      </c>
      <c r="V45" s="18">
        <f>Q45</f>
        <v>0</v>
      </c>
      <c r="W45" s="19">
        <f>R45*21</f>
        <v>0</v>
      </c>
      <c r="X45" s="20">
        <f>V45+W45</f>
        <v>0</v>
      </c>
      <c r="Y45" s="18">
        <f>Q45</f>
        <v>0</v>
      </c>
      <c r="Z45" s="19">
        <f>R45*20</f>
        <v>0</v>
      </c>
      <c r="AA45" s="69">
        <f>Y45+Z45</f>
        <v>0</v>
      </c>
      <c r="AB45" s="87" t="e">
        <f t="shared" si="17"/>
        <v>#DIV/0!</v>
      </c>
      <c r="AC45" s="43" t="e">
        <f t="shared" si="17"/>
        <v>#DIV/0!</v>
      </c>
      <c r="AD45" s="43" t="e">
        <f>S45/I45*100</f>
        <v>#DIV/0!</v>
      </c>
      <c r="AE45" s="43" t="e">
        <f>T45/I45*100</f>
        <v>#DIV/0!</v>
      </c>
      <c r="AF45" s="51" t="e">
        <f t="shared" si="18"/>
        <v>#DIV/0!</v>
      </c>
      <c r="AG45" s="43" t="e">
        <f t="shared" si="18"/>
        <v>#DIV/0!</v>
      </c>
      <c r="AH45" s="44" t="e">
        <f t="shared" si="19"/>
        <v>#DIV/0!</v>
      </c>
      <c r="AI45" s="51" t="e">
        <f t="shared" si="19"/>
        <v>#DIV/0!</v>
      </c>
      <c r="AJ45" s="44" t="e">
        <f>Y45/K45*100</f>
        <v>#DIV/0!</v>
      </c>
      <c r="AK45" s="44" t="e">
        <f>Z45/K45*100</f>
        <v>#DIV/0!</v>
      </c>
      <c r="AL45" s="125" t="e">
        <f>AA45/K45*100</f>
        <v>#DIV/0!</v>
      </c>
    </row>
    <row r="46" spans="1:38" ht="15">
      <c r="A46" s="57"/>
      <c r="B46" s="156" t="s">
        <v>57</v>
      </c>
      <c r="C46" s="76"/>
      <c r="D46" s="83" t="s">
        <v>21</v>
      </c>
      <c r="E46" s="160">
        <v>0</v>
      </c>
      <c r="F46" s="4"/>
      <c r="G46" s="4"/>
      <c r="H46" s="5"/>
      <c r="I46" s="5"/>
      <c r="J46" s="105"/>
      <c r="K46" s="61"/>
      <c r="L46" s="160">
        <v>0</v>
      </c>
      <c r="M46" s="21"/>
      <c r="N46" s="21"/>
      <c r="O46" s="147"/>
      <c r="P46" s="130"/>
      <c r="Q46" s="22"/>
      <c r="R46" s="16"/>
      <c r="S46" s="15"/>
      <c r="T46" s="17"/>
      <c r="U46" s="31"/>
      <c r="V46" s="18"/>
      <c r="W46" s="19"/>
      <c r="X46" s="20"/>
      <c r="Y46" s="18"/>
      <c r="Z46" s="19"/>
      <c r="AA46" s="69"/>
      <c r="AB46" s="87"/>
      <c r="AC46" s="43"/>
      <c r="AD46" s="43"/>
      <c r="AE46" s="43"/>
      <c r="AF46" s="51"/>
      <c r="AG46" s="43"/>
      <c r="AH46" s="44"/>
      <c r="AI46" s="51"/>
      <c r="AJ46" s="44"/>
      <c r="AK46" s="44"/>
      <c r="AL46" s="125"/>
    </row>
    <row r="47" spans="1:38" ht="15">
      <c r="A47" s="57"/>
      <c r="B47" s="156" t="s">
        <v>58</v>
      </c>
      <c r="C47" s="76"/>
      <c r="D47" s="83" t="s">
        <v>15</v>
      </c>
      <c r="E47" s="160">
        <v>0</v>
      </c>
      <c r="F47" s="4"/>
      <c r="G47" s="4"/>
      <c r="H47" s="5"/>
      <c r="I47" s="5"/>
      <c r="J47" s="105"/>
      <c r="K47" s="61"/>
      <c r="L47" s="160">
        <v>0</v>
      </c>
      <c r="M47" s="21"/>
      <c r="N47" s="21"/>
      <c r="O47" s="147"/>
      <c r="P47" s="130"/>
      <c r="Q47" s="22"/>
      <c r="R47" s="16"/>
      <c r="S47" s="15"/>
      <c r="T47" s="17"/>
      <c r="U47" s="31"/>
      <c r="V47" s="18"/>
      <c r="W47" s="19"/>
      <c r="X47" s="20"/>
      <c r="Y47" s="18"/>
      <c r="Z47" s="19"/>
      <c r="AA47" s="69"/>
      <c r="AB47" s="87"/>
      <c r="AC47" s="43"/>
      <c r="AD47" s="43"/>
      <c r="AE47" s="43"/>
      <c r="AF47" s="51"/>
      <c r="AG47" s="43"/>
      <c r="AH47" s="44"/>
      <c r="AI47" s="51"/>
      <c r="AJ47" s="44"/>
      <c r="AK47" s="44"/>
      <c r="AL47" s="125"/>
    </row>
    <row r="48" spans="1:38" ht="25.5">
      <c r="A48" s="57"/>
      <c r="B48" s="157" t="s">
        <v>56</v>
      </c>
      <c r="C48" s="76"/>
      <c r="D48" s="83" t="s">
        <v>59</v>
      </c>
      <c r="E48" s="171">
        <v>0</v>
      </c>
      <c r="F48" s="4"/>
      <c r="G48" s="4"/>
      <c r="H48" s="5"/>
      <c r="I48" s="5"/>
      <c r="J48" s="105"/>
      <c r="K48" s="61"/>
      <c r="L48" s="171">
        <v>0</v>
      </c>
      <c r="M48" s="21"/>
      <c r="N48" s="21"/>
      <c r="O48" s="147"/>
      <c r="P48" s="130"/>
      <c r="Q48" s="22"/>
      <c r="R48" s="16"/>
      <c r="S48" s="15"/>
      <c r="T48" s="17"/>
      <c r="U48" s="31"/>
      <c r="V48" s="18"/>
      <c r="W48" s="19"/>
      <c r="X48" s="20"/>
      <c r="Y48" s="18"/>
      <c r="Z48" s="19"/>
      <c r="AA48" s="69"/>
      <c r="AB48" s="87"/>
      <c r="AC48" s="43"/>
      <c r="AD48" s="43"/>
      <c r="AE48" s="43"/>
      <c r="AF48" s="51"/>
      <c r="AG48" s="43"/>
      <c r="AH48" s="44"/>
      <c r="AI48" s="51"/>
      <c r="AJ48" s="44"/>
      <c r="AK48" s="44"/>
      <c r="AL48" s="125"/>
    </row>
    <row r="49" spans="1:38" ht="15">
      <c r="A49" s="57">
        <v>4</v>
      </c>
      <c r="B49" s="74" t="s">
        <v>19</v>
      </c>
      <c r="C49" s="75"/>
      <c r="D49" s="83" t="s">
        <v>15</v>
      </c>
      <c r="E49" s="150">
        <v>0</v>
      </c>
      <c r="F49" s="4">
        <v>0</v>
      </c>
      <c r="G49" s="4">
        <f>E49*F49</f>
        <v>0</v>
      </c>
      <c r="H49" s="5" t="s">
        <v>30</v>
      </c>
      <c r="I49" s="5">
        <f>G49*1</f>
        <v>0</v>
      </c>
      <c r="J49" s="105">
        <f>G49*1</f>
        <v>0</v>
      </c>
      <c r="K49" s="61">
        <f>G49*1</f>
        <v>0</v>
      </c>
      <c r="L49" s="145">
        <v>0</v>
      </c>
      <c r="M49" s="21">
        <v>0</v>
      </c>
      <c r="N49" s="8" t="s">
        <v>16</v>
      </c>
      <c r="O49" s="8" t="s">
        <v>16</v>
      </c>
      <c r="P49" s="130"/>
      <c r="Q49" s="22">
        <f>L49*M49</f>
        <v>0</v>
      </c>
      <c r="R49" s="16">
        <f>L49*P49</f>
        <v>0</v>
      </c>
      <c r="S49" s="15">
        <f>Q49</f>
        <v>0</v>
      </c>
      <c r="T49" s="17">
        <f>R49*33</f>
        <v>0</v>
      </c>
      <c r="U49" s="31">
        <f>S49+T49</f>
        <v>0</v>
      </c>
      <c r="V49" s="18">
        <f>Q49</f>
        <v>0</v>
      </c>
      <c r="W49" s="19">
        <f>R49*21</f>
        <v>0</v>
      </c>
      <c r="X49" s="20">
        <f>V49+W49</f>
        <v>0</v>
      </c>
      <c r="Y49" s="18">
        <f>Q49</f>
        <v>0</v>
      </c>
      <c r="Z49" s="19">
        <f>R49*20</f>
        <v>0</v>
      </c>
      <c r="AA49" s="69">
        <f>Y49+Z49</f>
        <v>0</v>
      </c>
      <c r="AB49" s="87" t="e">
        <f>L49/E49*100</f>
        <v>#DIV/0!</v>
      </c>
      <c r="AC49" s="43" t="e">
        <f>M49/F49*100</f>
        <v>#DIV/0!</v>
      </c>
      <c r="AD49" s="43" t="e">
        <f aca="true" t="shared" si="20" ref="AD49:AD54">S49/I49*100</f>
        <v>#DIV/0!</v>
      </c>
      <c r="AE49" s="43" t="e">
        <f>T49/I49*100</f>
        <v>#DIV/0!</v>
      </c>
      <c r="AF49" s="51" t="e">
        <f aca="true" t="shared" si="21" ref="AF49:AG54">U49/I49*100</f>
        <v>#DIV/0!</v>
      </c>
      <c r="AG49" s="43" t="e">
        <f t="shared" si="21"/>
        <v>#DIV/0!</v>
      </c>
      <c r="AH49" s="44" t="e">
        <f aca="true" t="shared" si="22" ref="AH49:AI54">W49/J49*100</f>
        <v>#DIV/0!</v>
      </c>
      <c r="AI49" s="51" t="e">
        <f t="shared" si="22"/>
        <v>#DIV/0!</v>
      </c>
      <c r="AJ49" s="44" t="e">
        <f aca="true" t="shared" si="23" ref="AJ49:AJ54">Y49/K49*100</f>
        <v>#DIV/0!</v>
      </c>
      <c r="AK49" s="44" t="e">
        <f aca="true" t="shared" si="24" ref="AK49:AK54">Z49/K49*100</f>
        <v>#DIV/0!</v>
      </c>
      <c r="AL49" s="125" t="e">
        <f aca="true" t="shared" si="25" ref="AL49:AL54">AA49/K49*100</f>
        <v>#DIV/0!</v>
      </c>
    </row>
    <row r="50" spans="1:38" ht="15.75">
      <c r="A50" s="57">
        <v>5</v>
      </c>
      <c r="B50" s="77" t="s">
        <v>20</v>
      </c>
      <c r="C50" s="76"/>
      <c r="D50" s="83" t="s">
        <v>21</v>
      </c>
      <c r="E50" s="150">
        <v>0</v>
      </c>
      <c r="F50" s="4">
        <v>0</v>
      </c>
      <c r="G50" s="4">
        <f>E50*F50</f>
        <v>0</v>
      </c>
      <c r="H50" s="6" t="s">
        <v>14</v>
      </c>
      <c r="I50" s="5">
        <f>G50*33</f>
        <v>0</v>
      </c>
      <c r="J50" s="105">
        <f>G50*21</f>
        <v>0</v>
      </c>
      <c r="K50" s="61">
        <f>G50*20</f>
        <v>0</v>
      </c>
      <c r="L50" s="146">
        <v>0</v>
      </c>
      <c r="M50" s="21">
        <v>0</v>
      </c>
      <c r="N50" s="8" t="s">
        <v>16</v>
      </c>
      <c r="O50" s="8" t="s">
        <v>16</v>
      </c>
      <c r="P50" s="130"/>
      <c r="Q50" s="22">
        <f>L50*M50</f>
        <v>0</v>
      </c>
      <c r="R50" s="16">
        <f>L50*P50</f>
        <v>0</v>
      </c>
      <c r="S50" s="22">
        <f>Q50*33</f>
        <v>0</v>
      </c>
      <c r="T50" s="17">
        <f>R50*33</f>
        <v>0</v>
      </c>
      <c r="U50" s="31">
        <f>S50+T50</f>
        <v>0</v>
      </c>
      <c r="V50" s="18">
        <f>Q50*21</f>
        <v>0</v>
      </c>
      <c r="W50" s="19">
        <f>R50*21</f>
        <v>0</v>
      </c>
      <c r="X50" s="20">
        <f>V50+W50</f>
        <v>0</v>
      </c>
      <c r="Y50" s="18">
        <f>Q50*20</f>
        <v>0</v>
      </c>
      <c r="Z50" s="19">
        <f>R50*20</f>
        <v>0</v>
      </c>
      <c r="AA50" s="69">
        <f>Y50+Z50</f>
        <v>0</v>
      </c>
      <c r="AB50" s="87" t="e">
        <f>L50/E50*100</f>
        <v>#DIV/0!</v>
      </c>
      <c r="AC50" s="43" t="e">
        <f>M50/F50*100</f>
        <v>#DIV/0!</v>
      </c>
      <c r="AD50" s="43" t="e">
        <f t="shared" si="20"/>
        <v>#DIV/0!</v>
      </c>
      <c r="AE50" s="43" t="e">
        <f>T50/I50*100</f>
        <v>#DIV/0!</v>
      </c>
      <c r="AF50" s="51" t="e">
        <f t="shared" si="21"/>
        <v>#DIV/0!</v>
      </c>
      <c r="AG50" s="43" t="e">
        <f t="shared" si="21"/>
        <v>#DIV/0!</v>
      </c>
      <c r="AH50" s="44" t="e">
        <f t="shared" si="22"/>
        <v>#DIV/0!</v>
      </c>
      <c r="AI50" s="51" t="e">
        <f>X50/J50*100</f>
        <v>#DIV/0!</v>
      </c>
      <c r="AJ50" s="44" t="e">
        <f t="shared" si="23"/>
        <v>#DIV/0!</v>
      </c>
      <c r="AK50" s="44" t="e">
        <f t="shared" si="24"/>
        <v>#DIV/0!</v>
      </c>
      <c r="AL50" s="125" t="e">
        <f t="shared" si="25"/>
        <v>#DIV/0!</v>
      </c>
    </row>
    <row r="51" spans="1:38" ht="45">
      <c r="A51" s="57">
        <v>6</v>
      </c>
      <c r="B51" s="74" t="s">
        <v>22</v>
      </c>
      <c r="C51" s="78" t="s">
        <v>119</v>
      </c>
      <c r="D51" s="83"/>
      <c r="E51" s="150">
        <f>L51</f>
        <v>0</v>
      </c>
      <c r="F51" s="4"/>
      <c r="G51" s="4"/>
      <c r="H51" s="5" t="s">
        <v>30</v>
      </c>
      <c r="I51" s="22">
        <f>I52+I53</f>
        <v>1856.6916505714287</v>
      </c>
      <c r="J51" s="105">
        <f>J52+J53</f>
        <v>1232.812062</v>
      </c>
      <c r="K51" s="104">
        <f>K52+K53</f>
        <v>1180.8220962857145</v>
      </c>
      <c r="L51" s="68"/>
      <c r="M51" s="21"/>
      <c r="N51" s="21"/>
      <c r="O51" s="23"/>
      <c r="P51" s="130"/>
      <c r="Q51" s="22"/>
      <c r="R51" s="16"/>
      <c r="S51" s="24">
        <f>S52+S53</f>
        <v>1934.682852857143</v>
      </c>
      <c r="T51" s="25"/>
      <c r="U51" s="31">
        <f>S51</f>
        <v>1934.682852857143</v>
      </c>
      <c r="V51" s="26">
        <f>V52+V53</f>
        <v>1284.59691</v>
      </c>
      <c r="W51" s="19"/>
      <c r="X51" s="20">
        <f>V51</f>
        <v>1284.59691</v>
      </c>
      <c r="Y51" s="18">
        <f>Y52+Y53</f>
        <v>1230.4230814285713</v>
      </c>
      <c r="Z51" s="11"/>
      <c r="AA51" s="69">
        <f>Y51</f>
        <v>1230.4230814285713</v>
      </c>
      <c r="AB51" s="87"/>
      <c r="AC51" s="43"/>
      <c r="AD51" s="43">
        <f t="shared" si="20"/>
        <v>104.20054683079505</v>
      </c>
      <c r="AE51" s="43">
        <f>T51/I51*100</f>
        <v>0</v>
      </c>
      <c r="AF51" s="51">
        <f t="shared" si="21"/>
        <v>104.20054683079505</v>
      </c>
      <c r="AG51" s="43">
        <f t="shared" si="21"/>
        <v>104.20054683079505</v>
      </c>
      <c r="AH51" s="44">
        <f t="shared" si="22"/>
        <v>0</v>
      </c>
      <c r="AI51" s="51">
        <f t="shared" si="22"/>
        <v>108.78835296533747</v>
      </c>
      <c r="AJ51" s="44">
        <f t="shared" si="23"/>
        <v>104.20054683079502</v>
      </c>
      <c r="AK51" s="44">
        <f t="shared" si="24"/>
        <v>0</v>
      </c>
      <c r="AL51" s="125">
        <f t="shared" si="25"/>
        <v>104.20054683079502</v>
      </c>
    </row>
    <row r="52" spans="1:38" ht="30">
      <c r="A52" s="57"/>
      <c r="B52" s="78" t="s">
        <v>23</v>
      </c>
      <c r="C52" s="78"/>
      <c r="D52" s="84" t="s">
        <v>24</v>
      </c>
      <c r="E52" s="159">
        <v>5.05458</v>
      </c>
      <c r="F52" s="172">
        <f>11.3+16.6</f>
        <v>27.900000000000002</v>
      </c>
      <c r="G52" s="4">
        <f>E52*F52</f>
        <v>141.022782</v>
      </c>
      <c r="H52" s="5" t="s">
        <v>30</v>
      </c>
      <c r="I52" s="22">
        <f>G52*1</f>
        <v>141.022782</v>
      </c>
      <c r="J52" s="105">
        <f>G52*1</f>
        <v>141.022782</v>
      </c>
      <c r="K52" s="104">
        <f>G52*1</f>
        <v>141.022782</v>
      </c>
      <c r="L52" s="159">
        <v>5.2669</v>
      </c>
      <c r="M52" s="172">
        <f>11.3+16.6</f>
        <v>27.900000000000002</v>
      </c>
      <c r="N52" s="8" t="s">
        <v>16</v>
      </c>
      <c r="O52" s="8" t="s">
        <v>16</v>
      </c>
      <c r="P52" s="131" t="s">
        <v>16</v>
      </c>
      <c r="Q52" s="22">
        <f>L52*M52</f>
        <v>146.94651</v>
      </c>
      <c r="R52" s="9" t="s">
        <v>16</v>
      </c>
      <c r="S52" s="22">
        <f>Q52</f>
        <v>146.94651</v>
      </c>
      <c r="T52" s="27"/>
      <c r="U52" s="31">
        <f>S52</f>
        <v>146.94651</v>
      </c>
      <c r="V52" s="18">
        <f>Q52</f>
        <v>146.94651</v>
      </c>
      <c r="W52" s="11"/>
      <c r="X52" s="20">
        <f>V52</f>
        <v>146.94651</v>
      </c>
      <c r="Y52" s="18">
        <f>Q52</f>
        <v>146.94651</v>
      </c>
      <c r="Z52" s="11"/>
      <c r="AA52" s="69">
        <f>Y52</f>
        <v>146.94651</v>
      </c>
      <c r="AB52" s="87">
        <f aca="true" t="shared" si="26" ref="AB52:AC56">L52/E52*100</f>
        <v>104.20054683079505</v>
      </c>
      <c r="AC52" s="43">
        <f t="shared" si="26"/>
        <v>100</v>
      </c>
      <c r="AD52" s="43">
        <f t="shared" si="20"/>
        <v>104.20054683079502</v>
      </c>
      <c r="AE52" s="43">
        <f>T52/I52*100</f>
        <v>0</v>
      </c>
      <c r="AF52" s="51">
        <f t="shared" si="21"/>
        <v>104.20054683079502</v>
      </c>
      <c r="AG52" s="43">
        <f t="shared" si="21"/>
        <v>104.20054683079502</v>
      </c>
      <c r="AH52" s="44">
        <f t="shared" si="22"/>
        <v>0</v>
      </c>
      <c r="AI52" s="51">
        <f t="shared" si="22"/>
        <v>104.20054683079502</v>
      </c>
      <c r="AJ52" s="44">
        <f t="shared" si="23"/>
        <v>104.20054683079502</v>
      </c>
      <c r="AK52" s="44">
        <f t="shared" si="24"/>
        <v>0</v>
      </c>
      <c r="AL52" s="125">
        <f t="shared" si="25"/>
        <v>104.20054683079502</v>
      </c>
    </row>
    <row r="53" spans="1:38" ht="15">
      <c r="A53" s="57"/>
      <c r="B53" s="79" t="s">
        <v>34</v>
      </c>
      <c r="C53" s="79"/>
      <c r="D53" s="83" t="s">
        <v>25</v>
      </c>
      <c r="E53" s="159">
        <v>5.05458</v>
      </c>
      <c r="F53" s="4">
        <f>6*12/7</f>
        <v>10.285714285714286</v>
      </c>
      <c r="G53" s="4">
        <f>E53*F53</f>
        <v>51.98996571428572</v>
      </c>
      <c r="H53" s="5" t="s">
        <v>13</v>
      </c>
      <c r="I53" s="5">
        <f>G53*33</f>
        <v>1715.6688685714287</v>
      </c>
      <c r="J53" s="30">
        <f>G53*21</f>
        <v>1091.78928</v>
      </c>
      <c r="K53" s="61">
        <f>G53*20</f>
        <v>1039.7993142857144</v>
      </c>
      <c r="L53" s="159">
        <v>5.2669</v>
      </c>
      <c r="M53" s="4">
        <f>6*12/7</f>
        <v>10.285714285714286</v>
      </c>
      <c r="N53" s="8" t="s">
        <v>16</v>
      </c>
      <c r="O53" s="8" t="s">
        <v>16</v>
      </c>
      <c r="P53" s="131" t="s">
        <v>16</v>
      </c>
      <c r="Q53" s="22">
        <f>L53*M53</f>
        <v>54.17382857142857</v>
      </c>
      <c r="R53" s="9" t="s">
        <v>16</v>
      </c>
      <c r="S53" s="22">
        <f>Q53*33</f>
        <v>1787.736342857143</v>
      </c>
      <c r="T53" s="27"/>
      <c r="U53" s="31">
        <f>S53</f>
        <v>1787.736342857143</v>
      </c>
      <c r="V53" s="10">
        <f>Q53*21</f>
        <v>1137.6504</v>
      </c>
      <c r="W53" s="11"/>
      <c r="X53" s="12">
        <f>V53</f>
        <v>1137.6504</v>
      </c>
      <c r="Y53" s="10">
        <f>Q53*20</f>
        <v>1083.4765714285713</v>
      </c>
      <c r="Z53" s="11"/>
      <c r="AA53" s="65">
        <f>Y53</f>
        <v>1083.4765714285713</v>
      </c>
      <c r="AB53" s="90">
        <f t="shared" si="26"/>
        <v>104.20054683079505</v>
      </c>
      <c r="AC53" s="49">
        <f t="shared" si="26"/>
        <v>100</v>
      </c>
      <c r="AD53" s="49">
        <f t="shared" si="20"/>
        <v>104.20054683079505</v>
      </c>
      <c r="AE53" s="49">
        <f>T53/I53*100</f>
        <v>0</v>
      </c>
      <c r="AF53" s="54">
        <f t="shared" si="21"/>
        <v>104.20054683079505</v>
      </c>
      <c r="AG53" s="49">
        <f t="shared" si="21"/>
        <v>104.20054683079505</v>
      </c>
      <c r="AH53" s="50">
        <f t="shared" si="22"/>
        <v>0</v>
      </c>
      <c r="AI53" s="54">
        <f t="shared" si="22"/>
        <v>109.41057417233478</v>
      </c>
      <c r="AJ53" s="50">
        <f t="shared" si="23"/>
        <v>104.20054683079502</v>
      </c>
      <c r="AK53" s="50">
        <f t="shared" si="24"/>
        <v>0</v>
      </c>
      <c r="AL53" s="126">
        <f t="shared" si="25"/>
        <v>104.20054683079502</v>
      </c>
    </row>
    <row r="54" spans="1:38" ht="15">
      <c r="A54" s="57">
        <v>7</v>
      </c>
      <c r="B54" s="80" t="s">
        <v>36</v>
      </c>
      <c r="C54" s="80" t="s">
        <v>118</v>
      </c>
      <c r="D54" s="83" t="s">
        <v>26</v>
      </c>
      <c r="E54" s="60">
        <v>3.62</v>
      </c>
      <c r="F54" s="4">
        <v>142</v>
      </c>
      <c r="G54" s="4">
        <f>E54*F54</f>
        <v>514.04</v>
      </c>
      <c r="H54" s="5" t="s">
        <v>30</v>
      </c>
      <c r="I54" s="5">
        <f>G54</f>
        <v>514.04</v>
      </c>
      <c r="J54" s="30">
        <f>G55</f>
        <v>318.56</v>
      </c>
      <c r="K54" s="61">
        <f>G56</f>
        <v>199.1</v>
      </c>
      <c r="L54" s="60">
        <v>3.76</v>
      </c>
      <c r="M54" s="21">
        <v>142</v>
      </c>
      <c r="N54" s="8">
        <v>0.54</v>
      </c>
      <c r="O54" s="147">
        <v>0</v>
      </c>
      <c r="P54" s="132">
        <f>N54*O54</f>
        <v>0</v>
      </c>
      <c r="Q54" s="22">
        <f>L54*M54</f>
        <v>533.92</v>
      </c>
      <c r="R54" s="28">
        <f>L54*P54</f>
        <v>0</v>
      </c>
      <c r="S54" s="22">
        <f>Q54</f>
        <v>533.92</v>
      </c>
      <c r="T54" s="27">
        <f>R54*33</f>
        <v>0</v>
      </c>
      <c r="U54" s="31">
        <f>S54+T54</f>
        <v>533.92</v>
      </c>
      <c r="V54" s="18">
        <f>Q55</f>
        <v>330.88</v>
      </c>
      <c r="W54" s="19">
        <f>R54*21</f>
        <v>0</v>
      </c>
      <c r="X54" s="20">
        <f>V54+W54</f>
        <v>330.88</v>
      </c>
      <c r="Y54" s="18">
        <f>Q56</f>
        <v>206.79999999999998</v>
      </c>
      <c r="Z54" s="19">
        <f>R54*20</f>
        <v>0</v>
      </c>
      <c r="AA54" s="69">
        <f>Y54+Z54</f>
        <v>206.79999999999998</v>
      </c>
      <c r="AB54" s="87">
        <f t="shared" si="26"/>
        <v>103.86740331491713</v>
      </c>
      <c r="AC54" s="43">
        <f t="shared" si="26"/>
        <v>100</v>
      </c>
      <c r="AD54" s="43">
        <f t="shared" si="20"/>
        <v>103.86740331491713</v>
      </c>
      <c r="AE54" s="43">
        <f>T54/G54*100</f>
        <v>0</v>
      </c>
      <c r="AF54" s="51">
        <f t="shared" si="21"/>
        <v>103.86740331491713</v>
      </c>
      <c r="AG54" s="43">
        <f t="shared" si="21"/>
        <v>103.86740331491713</v>
      </c>
      <c r="AH54" s="44">
        <f t="shared" si="22"/>
        <v>0</v>
      </c>
      <c r="AI54" s="51">
        <f>X54/J54*100</f>
        <v>103.86740331491713</v>
      </c>
      <c r="AJ54" s="44">
        <f t="shared" si="23"/>
        <v>103.86740331491713</v>
      </c>
      <c r="AK54" s="44">
        <f t="shared" si="24"/>
        <v>0</v>
      </c>
      <c r="AL54" s="125">
        <f t="shared" si="25"/>
        <v>103.86740331491713</v>
      </c>
    </row>
    <row r="55" spans="1:38" ht="15">
      <c r="A55" s="57"/>
      <c r="B55" s="80" t="s">
        <v>27</v>
      </c>
      <c r="C55" s="80"/>
      <c r="D55" s="83" t="s">
        <v>26</v>
      </c>
      <c r="E55" s="60">
        <v>3.62</v>
      </c>
      <c r="F55" s="29">
        <v>88</v>
      </c>
      <c r="G55" s="4">
        <f>E55*F55</f>
        <v>318.56</v>
      </c>
      <c r="H55" s="5" t="s">
        <v>30</v>
      </c>
      <c r="I55" s="5"/>
      <c r="J55" s="56"/>
      <c r="K55" s="61"/>
      <c r="L55" s="60">
        <v>3.76</v>
      </c>
      <c r="M55" s="21">
        <v>88</v>
      </c>
      <c r="N55" s="8">
        <v>0.54</v>
      </c>
      <c r="O55" s="147">
        <v>0</v>
      </c>
      <c r="P55" s="8"/>
      <c r="Q55" s="22">
        <f>L54*M55</f>
        <v>330.88</v>
      </c>
      <c r="R55" s="9"/>
      <c r="S55" s="5"/>
      <c r="T55" s="27"/>
      <c r="U55" s="31"/>
      <c r="V55" s="18"/>
      <c r="W55" s="11"/>
      <c r="X55" s="12"/>
      <c r="Y55" s="10"/>
      <c r="Z55" s="11"/>
      <c r="AA55" s="65"/>
      <c r="AB55" s="87">
        <f t="shared" si="26"/>
        <v>103.86740331491713</v>
      </c>
      <c r="AC55" s="43">
        <f t="shared" si="26"/>
        <v>100</v>
      </c>
      <c r="AD55" s="43"/>
      <c r="AE55" s="43"/>
      <c r="AF55" s="51"/>
      <c r="AG55" s="43"/>
      <c r="AH55" s="43"/>
      <c r="AI55" s="51"/>
      <c r="AJ55" s="43"/>
      <c r="AK55" s="43"/>
      <c r="AL55" s="124"/>
    </row>
    <row r="56" spans="1:38" ht="15.75" thickBot="1">
      <c r="A56" s="58"/>
      <c r="B56" s="107" t="s">
        <v>28</v>
      </c>
      <c r="C56" s="107"/>
      <c r="D56" s="108" t="s">
        <v>26</v>
      </c>
      <c r="E56" s="151">
        <v>3.62</v>
      </c>
      <c r="F56" s="7">
        <v>55</v>
      </c>
      <c r="G56" s="7">
        <f>E56*F56</f>
        <v>199.1</v>
      </c>
      <c r="H56" s="34" t="s">
        <v>30</v>
      </c>
      <c r="I56" s="109"/>
      <c r="J56" s="110"/>
      <c r="K56" s="111"/>
      <c r="L56" s="151">
        <v>3.76</v>
      </c>
      <c r="M56" s="112">
        <v>55</v>
      </c>
      <c r="N56" s="35">
        <v>0.54</v>
      </c>
      <c r="O56" s="149">
        <v>0</v>
      </c>
      <c r="P56" s="113"/>
      <c r="Q56" s="114">
        <f>L54*M56</f>
        <v>206.79999999999998</v>
      </c>
      <c r="R56" s="115"/>
      <c r="S56" s="116"/>
      <c r="T56" s="117"/>
      <c r="U56" s="36"/>
      <c r="V56" s="37"/>
      <c r="W56" s="38"/>
      <c r="X56" s="39"/>
      <c r="Y56" s="37"/>
      <c r="Z56" s="38"/>
      <c r="AA56" s="66"/>
      <c r="AB56" s="88">
        <f t="shared" si="26"/>
        <v>103.86740331491713</v>
      </c>
      <c r="AC56" s="45">
        <f t="shared" si="26"/>
        <v>100</v>
      </c>
      <c r="AD56" s="46"/>
      <c r="AE56" s="45"/>
      <c r="AF56" s="121"/>
      <c r="AG56" s="45"/>
      <c r="AH56" s="118"/>
      <c r="AI56" s="52"/>
      <c r="AJ56" s="118"/>
      <c r="AK56" s="118"/>
      <c r="AL56" s="127"/>
    </row>
    <row r="57" spans="1:38" ht="15">
      <c r="A57" s="85"/>
      <c r="B57" s="133" t="s">
        <v>60</v>
      </c>
      <c r="C57" s="133"/>
      <c r="D57" s="155" t="s">
        <v>61</v>
      </c>
      <c r="E57" s="134"/>
      <c r="F57" s="135"/>
      <c r="G57" s="135"/>
      <c r="H57" s="135"/>
      <c r="I57" s="137">
        <f>I43+I44+I45+I49+I50+I51+I54</f>
        <v>2510.9136505714287</v>
      </c>
      <c r="J57" s="137">
        <f>J43+J44+J45+J49+J50+J51+J54</f>
        <v>1691.554062</v>
      </c>
      <c r="K57" s="138">
        <f>K43+K44+K45+K49+K50+K51+K54</f>
        <v>1520.1040962857144</v>
      </c>
      <c r="L57" s="169"/>
      <c r="M57" s="137"/>
      <c r="N57" s="140"/>
      <c r="O57" s="141"/>
      <c r="P57" s="141"/>
      <c r="Q57" s="136"/>
      <c r="R57" s="136"/>
      <c r="S57" s="137">
        <f aca="true" t="shared" si="27" ref="S57:AA57">S43+S44+S45+S49+S50+S51+S54</f>
        <v>2689.966852857143</v>
      </c>
      <c r="T57" s="137">
        <f t="shared" si="27"/>
        <v>0</v>
      </c>
      <c r="U57" s="142">
        <f t="shared" si="27"/>
        <v>2689.966852857143</v>
      </c>
      <c r="V57" s="137">
        <f t="shared" si="27"/>
        <v>1836.84091</v>
      </c>
      <c r="W57" s="143">
        <f t="shared" si="27"/>
        <v>0</v>
      </c>
      <c r="X57" s="142">
        <f t="shared" si="27"/>
        <v>1836.84091</v>
      </c>
      <c r="Y57" s="137">
        <f t="shared" si="27"/>
        <v>1658.5870814285713</v>
      </c>
      <c r="Z57" s="143">
        <f t="shared" si="27"/>
        <v>0</v>
      </c>
      <c r="AA57" s="144">
        <f t="shared" si="27"/>
        <v>1658.5870814285713</v>
      </c>
      <c r="AB57" s="87"/>
      <c r="AC57" s="43"/>
      <c r="AD57" s="47">
        <f>S57/I57*100</f>
        <v>107.13099800325534</v>
      </c>
      <c r="AE57" s="47">
        <f>T57/I57*100</f>
        <v>0</v>
      </c>
      <c r="AF57" s="55">
        <f>U57/I57*100</f>
        <v>107.13099800325534</v>
      </c>
      <c r="AG57" s="47">
        <f>V57/J57*100</f>
        <v>108.58895682164724</v>
      </c>
      <c r="AH57" s="48">
        <f>W57/J57*100</f>
        <v>0</v>
      </c>
      <c r="AI57" s="55">
        <f>X57/J57*100</f>
        <v>108.58895682164724</v>
      </c>
      <c r="AJ57" s="48">
        <f>Y57/K57*100</f>
        <v>109.11009880712984</v>
      </c>
      <c r="AK57" s="48">
        <f>Z57/K57*100</f>
        <v>0</v>
      </c>
      <c r="AL57" s="128">
        <f>AA57/K57*100</f>
        <v>109.11009880712984</v>
      </c>
    </row>
    <row r="58" spans="1:38" ht="13.5" thickBot="1">
      <c r="A58" s="86"/>
      <c r="B58" s="81" t="s">
        <v>50</v>
      </c>
      <c r="C58" s="81"/>
      <c r="D58" s="81" t="s">
        <v>61</v>
      </c>
      <c r="E58" s="73"/>
      <c r="F58" s="46"/>
      <c r="G58" s="46"/>
      <c r="H58" s="46"/>
      <c r="I58" s="63">
        <f>I57*1</f>
        <v>2510.9136505714287</v>
      </c>
      <c r="J58" s="63">
        <f>J57*2</f>
        <v>3383.108124</v>
      </c>
      <c r="K58" s="64">
        <f>K57*3</f>
        <v>4560.312288857143</v>
      </c>
      <c r="L58" s="70"/>
      <c r="M58" s="46"/>
      <c r="N58" s="46"/>
      <c r="O58" s="46"/>
      <c r="P58" s="46"/>
      <c r="Q58" s="46"/>
      <c r="R58" s="46"/>
      <c r="S58" s="45">
        <f>S57*1</f>
        <v>2689.966852857143</v>
      </c>
      <c r="T58" s="45">
        <f>T57*1</f>
        <v>0</v>
      </c>
      <c r="U58" s="71">
        <f>U57*1</f>
        <v>2689.966852857143</v>
      </c>
      <c r="V58" s="45">
        <f>V57*2</f>
        <v>3673.68182</v>
      </c>
      <c r="W58" s="45">
        <f>W57*2</f>
        <v>0</v>
      </c>
      <c r="X58" s="71">
        <f>X57*2</f>
        <v>3673.68182</v>
      </c>
      <c r="Y58" s="45">
        <f>Y57*3</f>
        <v>4975.7612442857135</v>
      </c>
      <c r="Z58" s="45">
        <f>Z57*3</f>
        <v>0</v>
      </c>
      <c r="AA58" s="72">
        <f>AA57*3</f>
        <v>4975.7612442857135</v>
      </c>
      <c r="AB58" s="88"/>
      <c r="AC58" s="46"/>
      <c r="AD58" s="45"/>
      <c r="AE58" s="45"/>
      <c r="AF58" s="71">
        <f>U58/I58*100</f>
        <v>107.13099800325534</v>
      </c>
      <c r="AG58" s="46"/>
      <c r="AH58" s="46"/>
      <c r="AI58" s="71">
        <f>X58/J58*100</f>
        <v>108.58895682164724</v>
      </c>
      <c r="AJ58" s="46"/>
      <c r="AK58" s="46"/>
      <c r="AL58" s="72">
        <f>AA58/K58*100</f>
        <v>109.11009880712983</v>
      </c>
    </row>
    <row r="61" spans="1:5" ht="39" customHeight="1">
      <c r="A61" s="264" t="s">
        <v>93</v>
      </c>
      <c r="B61" s="264"/>
      <c r="C61" s="264"/>
      <c r="D61" s="264"/>
      <c r="E61" s="264"/>
    </row>
  </sheetData>
  <sheetProtection/>
  <mergeCells count="76">
    <mergeCell ref="B8:W8"/>
    <mergeCell ref="B9:X9"/>
    <mergeCell ref="B10:W10"/>
    <mergeCell ref="B7:W7"/>
    <mergeCell ref="Q1:U1"/>
    <mergeCell ref="B3:AL3"/>
    <mergeCell ref="H4:U4"/>
    <mergeCell ref="B5:W5"/>
    <mergeCell ref="B6:X6"/>
    <mergeCell ref="B11:W11"/>
    <mergeCell ref="B12:W12"/>
    <mergeCell ref="A13:A18"/>
    <mergeCell ref="B13:B17"/>
    <mergeCell ref="C13:C17"/>
    <mergeCell ref="D13:D17"/>
    <mergeCell ref="E13:K13"/>
    <mergeCell ref="L13:AA13"/>
    <mergeCell ref="AB13:AL13"/>
    <mergeCell ref="E14:E17"/>
    <mergeCell ref="F14:F17"/>
    <mergeCell ref="G14:G17"/>
    <mergeCell ref="H14:H17"/>
    <mergeCell ref="I14:K14"/>
    <mergeCell ref="L14:L17"/>
    <mergeCell ref="M14:M17"/>
    <mergeCell ref="N14:N17"/>
    <mergeCell ref="AC14:AC17"/>
    <mergeCell ref="E37:K37"/>
    <mergeCell ref="Q14:Q17"/>
    <mergeCell ref="R14:R17"/>
    <mergeCell ref="S14:AA14"/>
    <mergeCell ref="V15:X16"/>
    <mergeCell ref="Y15:AA16"/>
    <mergeCell ref="O14:O17"/>
    <mergeCell ref="P14:P17"/>
    <mergeCell ref="L37:AA37"/>
    <mergeCell ref="AD39:AF40"/>
    <mergeCell ref="AD14:AL14"/>
    <mergeCell ref="I15:I16"/>
    <mergeCell ref="J15:J16"/>
    <mergeCell ref="K15:K16"/>
    <mergeCell ref="S15:U16"/>
    <mergeCell ref="AB14:AB17"/>
    <mergeCell ref="AJ15:AL16"/>
    <mergeCell ref="AD15:AF16"/>
    <mergeCell ref="AG15:AI16"/>
    <mergeCell ref="AJ39:AL40"/>
    <mergeCell ref="R38:R41"/>
    <mergeCell ref="AB37:AL37"/>
    <mergeCell ref="E38:E41"/>
    <mergeCell ref="F38:F41"/>
    <mergeCell ref="S38:AA38"/>
    <mergeCell ref="AB38:AB41"/>
    <mergeCell ref="G38:G41"/>
    <mergeCell ref="H38:H41"/>
    <mergeCell ref="I38:K38"/>
    <mergeCell ref="AD38:AL38"/>
    <mergeCell ref="I39:I40"/>
    <mergeCell ref="J39:J40"/>
    <mergeCell ref="K39:K40"/>
    <mergeCell ref="S39:U40"/>
    <mergeCell ref="V39:X40"/>
    <mergeCell ref="Y39:AA40"/>
    <mergeCell ref="Q38:Q41"/>
    <mergeCell ref="AG39:AI40"/>
    <mergeCell ref="O38:O41"/>
    <mergeCell ref="M38:M41"/>
    <mergeCell ref="N38:N41"/>
    <mergeCell ref="A61:E61"/>
    <mergeCell ref="AC38:AC41"/>
    <mergeCell ref="P38:P41"/>
    <mergeCell ref="L38:L41"/>
    <mergeCell ref="A37:A42"/>
    <mergeCell ref="B37:B41"/>
    <mergeCell ref="C37:C41"/>
    <mergeCell ref="D37:D41"/>
  </mergeCells>
  <printOptions/>
  <pageMargins left="0.3937007874015748" right="0.3937007874015748" top="0.3937007874015748" bottom="0.1968503937007874" header="0.5118110236220472" footer="0.5118110236220472"/>
  <pageSetup fitToHeight="2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 DCT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Майя Ю. Долакова</dc:creator>
  <cp:keywords/>
  <dc:description/>
  <cp:lastModifiedBy>Ладатко</cp:lastModifiedBy>
  <cp:lastPrinted>2014-02-19T11:25:34Z</cp:lastPrinted>
  <dcterms:created xsi:type="dcterms:W3CDTF">2012-12-19T12:00:03Z</dcterms:created>
  <dcterms:modified xsi:type="dcterms:W3CDTF">2014-03-14T15:10:25Z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